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7350" activeTab="0"/>
  </bookViews>
  <sheets>
    <sheet name="2023" sheetId="1" r:id="rId1"/>
    <sheet name="Лист4" sheetId="2" r:id="rId2"/>
  </sheets>
  <definedNames>
    <definedName name="_xlnm._FilterDatabase" localSheetId="0" hidden="1">'2023'!$A$13:$H$71</definedName>
    <definedName name="_xlnm.Print_Titles" localSheetId="0">'2023'!$13:$13</definedName>
    <definedName name="_xlnm.Print_Area" localSheetId="0">'2023'!$A$1:$H$103</definedName>
  </definedNames>
  <calcPr fullCalcOnLoad="1"/>
</workbook>
</file>

<file path=xl/sharedStrings.xml><?xml version="1.0" encoding="utf-8"?>
<sst xmlns="http://schemas.openxmlformats.org/spreadsheetml/2006/main" count="343" uniqueCount="120">
  <si>
    <t>1.</t>
  </si>
  <si>
    <t>м</t>
  </si>
  <si>
    <t>м2</t>
  </si>
  <si>
    <t>2.</t>
  </si>
  <si>
    <t>3.</t>
  </si>
  <si>
    <t>4.</t>
  </si>
  <si>
    <t>5.</t>
  </si>
  <si>
    <t>шт.</t>
  </si>
  <si>
    <t>6.</t>
  </si>
  <si>
    <t>7.</t>
  </si>
  <si>
    <t>Примітка:</t>
  </si>
  <si>
    <t>1 раз на тиждень</t>
  </si>
  <si>
    <t>1 раз на місяць</t>
  </si>
  <si>
    <t>у зимовий період</t>
  </si>
  <si>
    <t>за необхідністю</t>
  </si>
  <si>
    <t>вуличні  газони ( збір сміття)</t>
  </si>
  <si>
    <t>Один.вим.</t>
  </si>
  <si>
    <t>Найменування</t>
  </si>
  <si>
    <t>Набережна Енергетиків</t>
  </si>
  <si>
    <t>Маяковського</t>
  </si>
  <si>
    <t>В’їзд № 2</t>
  </si>
  <si>
    <t>Пристанц.площа вокзалу</t>
  </si>
  <si>
    <t>Леніна</t>
  </si>
  <si>
    <t>Дружби народів</t>
  </si>
  <si>
    <t>Комсомольська</t>
  </si>
  <si>
    <t>Спортивна</t>
  </si>
  <si>
    <t>Паркова</t>
  </si>
  <si>
    <t>Комуністичний</t>
  </si>
  <si>
    <t>Енергобудівників</t>
  </si>
  <si>
    <t>Миру</t>
  </si>
  <si>
    <t>Молодіжна</t>
  </si>
  <si>
    <t>Вул 13 МПЗ</t>
  </si>
  <si>
    <t>Територія Чайка</t>
  </si>
  <si>
    <t>дорога  - площа</t>
  </si>
  <si>
    <t>" карман" - площа</t>
  </si>
  <si>
    <t xml:space="preserve">пішохідні доріжки </t>
  </si>
  <si>
    <t xml:space="preserve">вуличні  газони  </t>
  </si>
  <si>
    <t>асфальтобетонне замощення</t>
  </si>
  <si>
    <t>пішохідні доріжки - додаткові</t>
  </si>
  <si>
    <t>вуличні  газони  - додаткові</t>
  </si>
  <si>
    <t>розарії</t>
  </si>
  <si>
    <t>квітники</t>
  </si>
  <si>
    <t>в’їзди  - площа</t>
  </si>
  <si>
    <t>сходи  - площа</t>
  </si>
  <si>
    <t>лави</t>
  </si>
  <si>
    <t>зупинки - площа</t>
  </si>
  <si>
    <t>спортивний майданчик</t>
  </si>
  <si>
    <t>п’ятачок</t>
  </si>
  <si>
    <t>Сквер № 1</t>
  </si>
  <si>
    <t>Сквер № 2</t>
  </si>
  <si>
    <t>Парк -фонтан</t>
  </si>
  <si>
    <t>Кладовище</t>
  </si>
  <si>
    <t>Пляж</t>
  </si>
  <si>
    <t>Паркова зона</t>
  </si>
  <si>
    <t>Цвіточний</t>
  </si>
  <si>
    <t>Шкільний</t>
  </si>
  <si>
    <t>Шевченка</t>
  </si>
  <si>
    <t>Курчатова</t>
  </si>
  <si>
    <t>Меморіал</t>
  </si>
  <si>
    <t>фонтан</t>
  </si>
  <si>
    <t>пісок</t>
  </si>
  <si>
    <t>майданчик з трот.плитки</t>
  </si>
  <si>
    <t>Клас тери-торії</t>
  </si>
  <si>
    <t>4 рази на сезон</t>
  </si>
  <si>
    <t>Площа території, згідно паспортів та рішення виконкому</t>
  </si>
  <si>
    <t>дорога</t>
  </si>
  <si>
    <t>очищення доріг від ПГС</t>
  </si>
  <si>
    <t>посипання зупинок ПГС</t>
  </si>
  <si>
    <t>прибирання зупинок від пухкого снігу</t>
  </si>
  <si>
    <t>урни (очищення від сміття)</t>
  </si>
  <si>
    <t>зупинки (підмітання)</t>
  </si>
  <si>
    <t>викіс газонів</t>
  </si>
  <si>
    <t xml:space="preserve">дорога (збір сміття) </t>
  </si>
  <si>
    <t>урни</t>
  </si>
  <si>
    <t>Один. вимір</t>
  </si>
  <si>
    <t>посадка</t>
  </si>
  <si>
    <t>№ п/п</t>
  </si>
  <si>
    <t>Періодичність прибирання</t>
  </si>
  <si>
    <t>%</t>
  </si>
  <si>
    <t>об'єм</t>
  </si>
  <si>
    <t>І</t>
  </si>
  <si>
    <t>2 рази на місяць</t>
  </si>
  <si>
    <t>очищення газонів від листви</t>
  </si>
  <si>
    <t>до рішення виконачого комітету</t>
  </si>
  <si>
    <t>Южноукраїнської міської ради</t>
  </si>
  <si>
    <t xml:space="preserve">Перелік та періодичність                                        </t>
  </si>
  <si>
    <t>Об’єм обслуговуючої території</t>
  </si>
  <si>
    <t>Найменування об’єктів</t>
  </si>
  <si>
    <t>мп</t>
  </si>
  <si>
    <t>очищення газонів від сміття та листви</t>
  </si>
  <si>
    <t>1 раз восени</t>
  </si>
  <si>
    <t>1 раз навесні</t>
  </si>
  <si>
    <t>с.Бузьке</t>
  </si>
  <si>
    <t>5-99-73</t>
  </si>
  <si>
    <t>Вулиця Бондаренко</t>
  </si>
  <si>
    <t xml:space="preserve">БОЖКО Володимир </t>
  </si>
  <si>
    <t xml:space="preserve">Вулиця  Дружби  </t>
  </si>
  <si>
    <t>Вулиця  Набережна</t>
  </si>
  <si>
    <t>Площа Соборна</t>
  </si>
  <si>
    <t>смт.Костянтинівка</t>
  </si>
  <si>
    <t>Перший заступник міського голови з питань виконавчих органів ради                                                                                       Олексій МАЙБОРОДА</t>
  </si>
  <si>
    <t>Додаток 2</t>
  </si>
  <si>
    <t>Костянтинівського старостинського округу Южноукраїнської міської територіальної громади</t>
  </si>
  <si>
    <t xml:space="preserve">обслуговування   об’єктів  благоустрію загального користування </t>
  </si>
  <si>
    <t>Вулиця  Ковальська</t>
  </si>
  <si>
    <t>Вулиця  Свободи</t>
  </si>
  <si>
    <t>Вулиця Петра Сагайдачного</t>
  </si>
  <si>
    <t>Вулиця Центральна</t>
  </si>
  <si>
    <t>3. Площа обслуговування територій та періодичність  прибирання в актах виконаних робіт включається по фактично виконаним роботам з урахуванням погодних умов.</t>
  </si>
  <si>
    <t>1. Класність   доріг та пішохідних доріжок, які обслуговуються,  встановлена відповідно до наказу Міністерства з питань житлово-комунального господарства</t>
  </si>
  <si>
    <t>Вулиця Набережна</t>
  </si>
  <si>
    <t>викіс газонів (Дитячий майданчик)</t>
  </si>
  <si>
    <t>Вулиця Рильського</t>
  </si>
  <si>
    <t>Вулиця Шкільна</t>
  </si>
  <si>
    <t>Провулок Мирний</t>
  </si>
  <si>
    <t>Провулок Польовий</t>
  </si>
  <si>
    <t>ІІІ</t>
  </si>
  <si>
    <t>2. Періодичність прибирання територій та викіс трави може коригуватися.</t>
  </si>
  <si>
    <t xml:space="preserve"> комунальним підприємством «ГРААЛЬ» в 2023 році</t>
  </si>
  <si>
    <t>від "__05__"__07__ 2023 № __198_____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</si>
</sst>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#,##0&quot;₴&quot;;\-#,##0&quot;₴&quot;"/>
    <numFmt numFmtId="171" formatCode="#,##0&quot;₴&quot;;[Red]\-#,##0&quot;₴&quot;"/>
    <numFmt numFmtId="172" formatCode="#,##0.00&quot;₴&quot;;\-#,##0.00&quot;₴&quot;"/>
    <numFmt numFmtId="173" formatCode="#,##0.00&quot;₴&quot;;[Red]\-#,##0.00&quot;₴&quot;"/>
    <numFmt numFmtId="174" formatCode="_-* #,##0&quot;₴&quot;_-;\-* #,##0&quot;₴&quot;_-;_-* &quot;-&quot;&quot;₴&quot;_-;_-@_-"/>
    <numFmt numFmtId="175" formatCode="_-* #,##0_₴_-;\-* #,##0_₴_-;_-* &quot;-&quot;_₴_-;_-@_-"/>
    <numFmt numFmtId="176" formatCode="_-* #,##0.00&quot;₴&quot;_-;\-* #,##0.00&quot;₴&quot;_-;_-* &quot;-&quot;??&quot;₴&quot;_-;_-@_-"/>
    <numFmt numFmtId="177" formatCode="_-* #,##0.00_₴_-;\-* #,##0.00_₴_-;_-* &quot;-&quot;??_₴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0.000"/>
    <numFmt numFmtId="198" formatCode="0.00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422]d\ mmmm\ yyyy&quot; р.&quot;"/>
    <numFmt numFmtId="204" formatCode="0.0%"/>
  </numFmts>
  <fonts count="45">
    <font>
      <sz val="10"/>
      <name val="Arial Cyr"/>
      <family val="0"/>
    </font>
    <font>
      <sz val="11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justify" vertical="top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justify" vertical="top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justify" vertical="top"/>
    </xf>
    <xf numFmtId="196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Font="1" applyFill="1" applyBorder="1" applyAlignment="1">
      <alignment horizontal="justify" vertical="top"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horizontal="justify" vertical="top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49" fontId="8" fillId="0" borderId="0" xfId="42" applyNumberFormat="1" applyFont="1" applyAlignment="1">
      <alignment horizontal="left"/>
    </xf>
    <xf numFmtId="0" fontId="8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" fontId="5" fillId="0" borderId="0" xfId="0" applyNumberFormat="1" applyFont="1" applyAlignment="1">
      <alignment horizontal="right" vertical="center"/>
    </xf>
    <xf numFmtId="1" fontId="1" fillId="0" borderId="0" xfId="0" applyNumberFormat="1" applyFont="1" applyAlignment="1">
      <alignment horizontal="right" vertical="center"/>
    </xf>
    <xf numFmtId="1" fontId="1" fillId="0" borderId="0" xfId="0" applyNumberFormat="1" applyFont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" fontId="8" fillId="0" borderId="1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/>
    </xf>
    <xf numFmtId="0" fontId="0" fillId="0" borderId="2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/>
    </xf>
    <xf numFmtId="196" fontId="8" fillId="0" borderId="10" xfId="0" applyNumberFormat="1" applyFont="1" applyFill="1" applyBorder="1" applyAlignment="1">
      <alignment horizontal="right" vertical="center"/>
    </xf>
    <xf numFmtId="196" fontId="8" fillId="0" borderId="10" xfId="0" applyNumberFormat="1" applyFont="1" applyFill="1" applyBorder="1" applyAlignment="1">
      <alignment/>
    </xf>
    <xf numFmtId="9" fontId="8" fillId="0" borderId="10" xfId="0" applyNumberFormat="1" applyFont="1" applyFill="1" applyBorder="1" applyAlignment="1">
      <alignment/>
    </xf>
    <xf numFmtId="0" fontId="8" fillId="0" borderId="25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/>
    </xf>
    <xf numFmtId="9" fontId="8" fillId="0" borderId="11" xfId="0" applyNumberFormat="1" applyFont="1" applyFill="1" applyBorder="1" applyAlignment="1">
      <alignment/>
    </xf>
    <xf numFmtId="0" fontId="8" fillId="0" borderId="2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/>
    </xf>
    <xf numFmtId="0" fontId="8" fillId="0" borderId="3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right" vertical="center"/>
    </xf>
    <xf numFmtId="1" fontId="8" fillId="0" borderId="10" xfId="0" applyNumberFormat="1" applyFont="1" applyFill="1" applyBorder="1" applyAlignment="1">
      <alignment/>
    </xf>
    <xf numFmtId="0" fontId="8" fillId="0" borderId="32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right" vertical="center"/>
    </xf>
    <xf numFmtId="0" fontId="8" fillId="0" borderId="34" xfId="0" applyFont="1" applyFill="1" applyBorder="1" applyAlignment="1">
      <alignment/>
    </xf>
    <xf numFmtId="0" fontId="8" fillId="0" borderId="35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196" fontId="8" fillId="0" borderId="12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/>
    </xf>
    <xf numFmtId="196" fontId="8" fillId="0" borderId="12" xfId="0" applyNumberFormat="1" applyFont="1" applyFill="1" applyBorder="1" applyAlignment="1">
      <alignment/>
    </xf>
    <xf numFmtId="0" fontId="8" fillId="0" borderId="38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horizontal="center" vertical="center"/>
    </xf>
    <xf numFmtId="196" fontId="8" fillId="0" borderId="39" xfId="0" applyNumberFormat="1" applyFont="1" applyFill="1" applyBorder="1" applyAlignment="1">
      <alignment horizontal="right" vertical="center"/>
    </xf>
    <xf numFmtId="0" fontId="8" fillId="0" borderId="39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left" vertical="center"/>
    </xf>
    <xf numFmtId="196" fontId="8" fillId="0" borderId="34" xfId="0" applyNumberFormat="1" applyFont="1" applyFill="1" applyBorder="1" applyAlignment="1">
      <alignment horizontal="right" vertical="center"/>
    </xf>
    <xf numFmtId="196" fontId="8" fillId="0" borderId="34" xfId="0" applyNumberFormat="1" applyFont="1" applyFill="1" applyBorder="1" applyAlignment="1">
      <alignment/>
    </xf>
    <xf numFmtId="1" fontId="8" fillId="0" borderId="30" xfId="0" applyNumberFormat="1" applyFont="1" applyFill="1" applyBorder="1" applyAlignment="1">
      <alignment horizontal="right" vertical="center"/>
    </xf>
    <xf numFmtId="196" fontId="8" fillId="0" borderId="11" xfId="0" applyNumberFormat="1" applyFont="1" applyFill="1" applyBorder="1" applyAlignment="1">
      <alignment horizontal="right" vertical="center"/>
    </xf>
    <xf numFmtId="196" fontId="8" fillId="0" borderId="30" xfId="0" applyNumberFormat="1" applyFont="1" applyFill="1" applyBorder="1" applyAlignment="1">
      <alignment horizontal="right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7" fillId="0" borderId="4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8" fillId="0" borderId="17" xfId="0" applyFont="1" applyFill="1" applyBorder="1" applyAlignment="1" quotePrefix="1">
      <alignment horizontal="center" vertical="center" wrapText="1"/>
    </xf>
    <xf numFmtId="0" fontId="8" fillId="0" borderId="40" xfId="0" applyFont="1" applyFill="1" applyBorder="1" applyAlignment="1" quotePrefix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45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1" fontId="8" fillId="0" borderId="19" xfId="0" applyNumberFormat="1" applyFont="1" applyFill="1" applyBorder="1" applyAlignment="1">
      <alignment horizontal="center" vertical="center" wrapText="1"/>
    </xf>
    <xf numFmtId="1" fontId="8" fillId="0" borderId="45" xfId="0" applyNumberFormat="1" applyFont="1" applyFill="1" applyBorder="1" applyAlignment="1">
      <alignment horizontal="center" vertical="center" wrapText="1"/>
    </xf>
    <xf numFmtId="0" fontId="8" fillId="0" borderId="29" xfId="0" applyFont="1" applyFill="1" applyBorder="1" applyAlignment="1" quotePrefix="1">
      <alignment horizontal="center" vertical="center" wrapText="1"/>
    </xf>
    <xf numFmtId="0" fontId="8" fillId="0" borderId="46" xfId="0" applyFont="1" applyFill="1" applyBorder="1" applyAlignment="1" quotePrefix="1">
      <alignment horizontal="center" vertical="center" wrapText="1"/>
    </xf>
    <xf numFmtId="0" fontId="8" fillId="0" borderId="19" xfId="0" applyFont="1" applyFill="1" applyBorder="1" applyAlignment="1" quotePrefix="1">
      <alignment horizontal="center" vertical="center" wrapText="1"/>
    </xf>
    <xf numFmtId="0" fontId="8" fillId="0" borderId="45" xfId="0" applyFont="1" applyFill="1" applyBorder="1" applyAlignment="1" quotePrefix="1">
      <alignment horizontal="center" vertical="center" wrapText="1"/>
    </xf>
    <xf numFmtId="0" fontId="8" fillId="0" borderId="47" xfId="0" applyFont="1" applyFill="1" applyBorder="1" applyAlignment="1" quotePrefix="1">
      <alignment horizontal="center" vertical="center" wrapText="1"/>
    </xf>
    <xf numFmtId="0" fontId="8" fillId="0" borderId="48" xfId="0" applyFont="1" applyFill="1" applyBorder="1" applyAlignment="1" quotePrefix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104"/>
  <sheetViews>
    <sheetView tabSelected="1" zoomScaleSheetLayoutView="100" workbookViewId="0" topLeftCell="C1">
      <selection activeCell="H4" sqref="H4"/>
    </sheetView>
  </sheetViews>
  <sheetFormatPr defaultColWidth="9.00390625" defaultRowHeight="12.75"/>
  <cols>
    <col min="1" max="1" width="5.125" style="33" customWidth="1"/>
    <col min="2" max="2" width="52.25390625" style="39" customWidth="1"/>
    <col min="3" max="3" width="7.375" style="33" customWidth="1"/>
    <col min="4" max="4" width="16.75390625" style="45" customWidth="1"/>
    <col min="5" max="5" width="7.875" style="0" customWidth="1"/>
    <col min="6" max="6" width="9.00390625" style="0" customWidth="1"/>
    <col min="7" max="7" width="9.25390625" style="0" customWidth="1"/>
    <col min="8" max="8" width="37.125" style="0" customWidth="1"/>
  </cols>
  <sheetData>
    <row r="1" spans="1:8" s="20" customFormat="1" ht="14.25" customHeight="1">
      <c r="A1" s="28"/>
      <c r="B1" s="34"/>
      <c r="C1" s="29"/>
      <c r="D1" s="40"/>
      <c r="F1" s="23"/>
      <c r="H1" s="23" t="s">
        <v>101</v>
      </c>
    </row>
    <row r="2" spans="1:9" s="19" customFormat="1" ht="15.75" customHeight="1">
      <c r="A2" s="27"/>
      <c r="B2" s="35"/>
      <c r="C2" s="30"/>
      <c r="D2" s="41"/>
      <c r="F2" s="23"/>
      <c r="G2" s="23"/>
      <c r="H2" s="23" t="s">
        <v>83</v>
      </c>
      <c r="I2" s="23"/>
    </row>
    <row r="3" spans="1:9" s="19" customFormat="1" ht="15.75" customHeight="1">
      <c r="A3" s="30"/>
      <c r="B3" s="35"/>
      <c r="C3" s="30"/>
      <c r="D3" s="41"/>
      <c r="F3" s="24"/>
      <c r="G3" s="23"/>
      <c r="H3" s="24" t="s">
        <v>84</v>
      </c>
      <c r="I3" s="23"/>
    </row>
    <row r="4" spans="1:9" s="19" customFormat="1" ht="18" customHeight="1">
      <c r="A4" s="30"/>
      <c r="B4" s="36"/>
      <c r="C4" s="30"/>
      <c r="D4" s="41"/>
      <c r="F4" s="23"/>
      <c r="G4" s="23"/>
      <c r="H4" s="23" t="s">
        <v>119</v>
      </c>
      <c r="I4" s="23"/>
    </row>
    <row r="5" spans="1:8" s="19" customFormat="1" ht="21.75" customHeight="1">
      <c r="A5" s="27"/>
      <c r="B5" s="36"/>
      <c r="C5" s="30"/>
      <c r="D5" s="41"/>
      <c r="F5" s="1"/>
      <c r="H5" s="21"/>
    </row>
    <row r="6" spans="1:8" s="2" customFormat="1" ht="20.25" customHeight="1">
      <c r="A6" s="128" t="s">
        <v>85</v>
      </c>
      <c r="B6" s="128"/>
      <c r="C6" s="128"/>
      <c r="D6" s="128"/>
      <c r="E6" s="128"/>
      <c r="F6" s="128"/>
      <c r="G6" s="128"/>
      <c r="H6" s="128"/>
    </row>
    <row r="7" spans="1:8" ht="21" customHeight="1">
      <c r="A7" s="128" t="s">
        <v>103</v>
      </c>
      <c r="B7" s="152"/>
      <c r="C7" s="152"/>
      <c r="D7" s="152"/>
      <c r="E7" s="152"/>
      <c r="F7" s="152"/>
      <c r="G7" s="152"/>
      <c r="H7" s="152"/>
    </row>
    <row r="8" spans="1:8" ht="18" customHeight="1">
      <c r="A8" s="128" t="s">
        <v>102</v>
      </c>
      <c r="B8" s="129"/>
      <c r="C8" s="129"/>
      <c r="D8" s="129"/>
      <c r="E8" s="129"/>
      <c r="F8" s="129"/>
      <c r="G8" s="129"/>
      <c r="H8" s="129"/>
    </row>
    <row r="9" spans="1:8" ht="16.5" customHeight="1">
      <c r="A9" s="137" t="s">
        <v>118</v>
      </c>
      <c r="B9" s="137"/>
      <c r="C9" s="137"/>
      <c r="D9" s="137"/>
      <c r="E9" s="137"/>
      <c r="F9" s="137"/>
      <c r="G9" s="137"/>
      <c r="H9" s="137"/>
    </row>
    <row r="10" spans="1:8" ht="13.5" customHeight="1" thickBot="1">
      <c r="A10" s="27"/>
      <c r="B10" s="35"/>
      <c r="C10" s="27"/>
      <c r="D10" s="42"/>
      <c r="E10" s="22"/>
      <c r="F10" s="22"/>
      <c r="G10" s="22"/>
      <c r="H10" s="22"/>
    </row>
    <row r="11" spans="1:8" s="51" customFormat="1" ht="48" customHeight="1">
      <c r="A11" s="138" t="s">
        <v>76</v>
      </c>
      <c r="B11" s="140" t="s">
        <v>87</v>
      </c>
      <c r="C11" s="142" t="s">
        <v>74</v>
      </c>
      <c r="D11" s="144" t="s">
        <v>64</v>
      </c>
      <c r="E11" s="146" t="s">
        <v>86</v>
      </c>
      <c r="F11" s="147"/>
      <c r="G11" s="148" t="s">
        <v>62</v>
      </c>
      <c r="H11" s="150" t="s">
        <v>77</v>
      </c>
    </row>
    <row r="12" spans="1:8" s="51" customFormat="1" ht="30.75" customHeight="1" thickBot="1">
      <c r="A12" s="139"/>
      <c r="B12" s="141"/>
      <c r="C12" s="143"/>
      <c r="D12" s="145"/>
      <c r="E12" s="52" t="s">
        <v>78</v>
      </c>
      <c r="F12" s="53" t="s">
        <v>79</v>
      </c>
      <c r="G12" s="149"/>
      <c r="H12" s="151"/>
    </row>
    <row r="13" spans="1:8" s="51" customFormat="1" ht="14.25" customHeight="1" thickBot="1">
      <c r="A13" s="54">
        <v>1</v>
      </c>
      <c r="B13" s="55">
        <v>2</v>
      </c>
      <c r="C13" s="56">
        <v>3</v>
      </c>
      <c r="D13" s="57">
        <v>4</v>
      </c>
      <c r="E13" s="58">
        <v>5</v>
      </c>
      <c r="F13" s="58">
        <v>6</v>
      </c>
      <c r="G13" s="58">
        <v>7</v>
      </c>
      <c r="H13" s="59">
        <v>8</v>
      </c>
    </row>
    <row r="14" spans="1:8" s="26" customFormat="1" ht="21" customHeight="1" thickBot="1">
      <c r="A14" s="132" t="s">
        <v>99</v>
      </c>
      <c r="B14" s="133"/>
      <c r="C14" s="133"/>
      <c r="D14" s="133"/>
      <c r="E14" s="133"/>
      <c r="F14" s="133"/>
      <c r="G14" s="133"/>
      <c r="H14" s="134"/>
    </row>
    <row r="15" spans="1:8" s="66" customFormat="1" ht="15" customHeight="1">
      <c r="A15" s="60" t="s">
        <v>0</v>
      </c>
      <c r="B15" s="61" t="s">
        <v>96</v>
      </c>
      <c r="C15" s="62"/>
      <c r="D15" s="63"/>
      <c r="E15" s="64"/>
      <c r="F15" s="64"/>
      <c r="G15" s="64"/>
      <c r="H15" s="65"/>
    </row>
    <row r="16" spans="1:8" s="51" customFormat="1" ht="15.75">
      <c r="A16" s="67"/>
      <c r="B16" s="68" t="s">
        <v>65</v>
      </c>
      <c r="C16" s="69" t="s">
        <v>88</v>
      </c>
      <c r="D16" s="70"/>
      <c r="E16" s="70"/>
      <c r="F16" s="70">
        <v>2060</v>
      </c>
      <c r="G16" s="71" t="s">
        <v>116</v>
      </c>
      <c r="H16" s="72"/>
    </row>
    <row r="17" spans="1:8" s="51" customFormat="1" ht="15.75">
      <c r="A17" s="67"/>
      <c r="B17" s="73" t="s">
        <v>15</v>
      </c>
      <c r="C17" s="69" t="s">
        <v>2</v>
      </c>
      <c r="D17" s="74">
        <v>4980</v>
      </c>
      <c r="E17" s="70">
        <v>60</v>
      </c>
      <c r="F17" s="75">
        <f>ROUND((D17*E17%),0)</f>
        <v>2988</v>
      </c>
      <c r="G17" s="76"/>
      <c r="H17" s="77" t="s">
        <v>81</v>
      </c>
    </row>
    <row r="18" spans="1:8" s="51" customFormat="1" ht="15.75">
      <c r="A18" s="67"/>
      <c r="B18" s="68" t="s">
        <v>72</v>
      </c>
      <c r="C18" s="69" t="s">
        <v>2</v>
      </c>
      <c r="D18" s="74">
        <v>1236</v>
      </c>
      <c r="E18" s="70">
        <v>70</v>
      </c>
      <c r="F18" s="75">
        <f>ROUND((D18*E18%),0)</f>
        <v>865</v>
      </c>
      <c r="G18" s="71"/>
      <c r="H18" s="77" t="s">
        <v>81</v>
      </c>
    </row>
    <row r="19" spans="1:8" s="51" customFormat="1" ht="15.75">
      <c r="A19" s="67"/>
      <c r="B19" s="78" t="s">
        <v>89</v>
      </c>
      <c r="C19" s="79" t="s">
        <v>2</v>
      </c>
      <c r="D19" s="74">
        <v>4980</v>
      </c>
      <c r="E19" s="80">
        <v>70</v>
      </c>
      <c r="F19" s="75">
        <f>ROUND((D19*E19%),0)</f>
        <v>3486</v>
      </c>
      <c r="G19" s="81"/>
      <c r="H19" s="72" t="s">
        <v>90</v>
      </c>
    </row>
    <row r="20" spans="1:8" s="51" customFormat="1" ht="16.5" thickBot="1">
      <c r="A20" s="82"/>
      <c r="B20" s="83" t="s">
        <v>71</v>
      </c>
      <c r="C20" s="69" t="s">
        <v>2</v>
      </c>
      <c r="D20" s="74">
        <v>4980</v>
      </c>
      <c r="E20" s="70">
        <v>90</v>
      </c>
      <c r="F20" s="75">
        <f>ROUND((D20*E20%),0)</f>
        <v>4482</v>
      </c>
      <c r="G20" s="70"/>
      <c r="H20" s="77" t="s">
        <v>63</v>
      </c>
    </row>
    <row r="21" spans="1:8" s="51" customFormat="1" ht="15.75">
      <c r="A21" s="84" t="s">
        <v>3</v>
      </c>
      <c r="B21" s="85" t="s">
        <v>104</v>
      </c>
      <c r="C21" s="86"/>
      <c r="D21" s="87"/>
      <c r="E21" s="88"/>
      <c r="F21" s="88"/>
      <c r="G21" s="88"/>
      <c r="H21" s="89"/>
    </row>
    <row r="22" spans="1:8" s="51" customFormat="1" ht="15.75">
      <c r="A22" s="67"/>
      <c r="B22" s="68" t="s">
        <v>65</v>
      </c>
      <c r="C22" s="69" t="s">
        <v>88</v>
      </c>
      <c r="D22" s="90"/>
      <c r="E22" s="70"/>
      <c r="F22" s="70">
        <v>1340</v>
      </c>
      <c r="G22" s="71" t="s">
        <v>116</v>
      </c>
      <c r="H22" s="72"/>
    </row>
    <row r="23" spans="1:8" s="51" customFormat="1" ht="15.75">
      <c r="A23" s="67"/>
      <c r="B23" s="68" t="s">
        <v>72</v>
      </c>
      <c r="C23" s="69" t="s">
        <v>2</v>
      </c>
      <c r="D23" s="90">
        <f>(F22*0.6)</f>
        <v>804</v>
      </c>
      <c r="E23" s="70">
        <v>70</v>
      </c>
      <c r="F23" s="91">
        <f>D23*70%</f>
        <v>562.8</v>
      </c>
      <c r="G23" s="71"/>
      <c r="H23" s="77" t="s">
        <v>12</v>
      </c>
    </row>
    <row r="24" spans="1:8" s="51" customFormat="1" ht="15.75">
      <c r="A24" s="82"/>
      <c r="B24" s="83" t="s">
        <v>70</v>
      </c>
      <c r="C24" s="69" t="s">
        <v>2</v>
      </c>
      <c r="D24" s="74">
        <v>112</v>
      </c>
      <c r="E24" s="70">
        <v>90</v>
      </c>
      <c r="F24" s="75">
        <f>ROUND((D24*E24%),0)</f>
        <v>101</v>
      </c>
      <c r="G24" s="71"/>
      <c r="H24" s="77" t="s">
        <v>11</v>
      </c>
    </row>
    <row r="25" spans="1:8" s="51" customFormat="1" ht="15.75">
      <c r="A25" s="67"/>
      <c r="B25" s="78" t="s">
        <v>67</v>
      </c>
      <c r="C25" s="79" t="s">
        <v>2</v>
      </c>
      <c r="D25" s="74">
        <v>112</v>
      </c>
      <c r="E25" s="70">
        <v>90</v>
      </c>
      <c r="F25" s="75">
        <f>ROUND((D25*E25%),0)</f>
        <v>101</v>
      </c>
      <c r="G25" s="80"/>
      <c r="H25" s="92" t="s">
        <v>14</v>
      </c>
    </row>
    <row r="26" spans="1:8" s="51" customFormat="1" ht="16.5" thickBot="1">
      <c r="A26" s="67"/>
      <c r="B26" s="68" t="s">
        <v>68</v>
      </c>
      <c r="C26" s="69" t="s">
        <v>2</v>
      </c>
      <c r="D26" s="74">
        <v>112</v>
      </c>
      <c r="E26" s="70">
        <v>90</v>
      </c>
      <c r="F26" s="75">
        <f>ROUND((D26*E26%),0)</f>
        <v>101</v>
      </c>
      <c r="G26" s="70"/>
      <c r="H26" s="72" t="s">
        <v>13</v>
      </c>
    </row>
    <row r="27" spans="1:8" s="51" customFormat="1" ht="15.75">
      <c r="A27" s="93" t="s">
        <v>4</v>
      </c>
      <c r="B27" s="85" t="s">
        <v>97</v>
      </c>
      <c r="C27" s="86"/>
      <c r="D27" s="87"/>
      <c r="E27" s="88"/>
      <c r="F27" s="88"/>
      <c r="G27" s="88"/>
      <c r="H27" s="89"/>
    </row>
    <row r="28" spans="1:8" s="51" customFormat="1" ht="15.75">
      <c r="A28" s="67"/>
      <c r="B28" s="68" t="s">
        <v>65</v>
      </c>
      <c r="C28" s="69" t="s">
        <v>88</v>
      </c>
      <c r="D28" s="90"/>
      <c r="E28" s="70"/>
      <c r="F28" s="70">
        <v>2810</v>
      </c>
      <c r="G28" s="71" t="s">
        <v>116</v>
      </c>
      <c r="H28" s="72"/>
    </row>
    <row r="29" spans="1:8" s="51" customFormat="1" ht="15.75">
      <c r="A29" s="67"/>
      <c r="B29" s="68" t="s">
        <v>72</v>
      </c>
      <c r="C29" s="69" t="s">
        <v>2</v>
      </c>
      <c r="D29" s="74">
        <f>(F28*0.6)</f>
        <v>1686</v>
      </c>
      <c r="E29" s="70">
        <v>70</v>
      </c>
      <c r="F29" s="75">
        <f>ROUND((D29*E29%),0)</f>
        <v>1180</v>
      </c>
      <c r="G29" s="71"/>
      <c r="H29" s="77" t="s">
        <v>12</v>
      </c>
    </row>
    <row r="30" spans="1:8" s="51" customFormat="1" ht="15.75">
      <c r="A30" s="82"/>
      <c r="B30" s="83" t="s">
        <v>70</v>
      </c>
      <c r="C30" s="69" t="s">
        <v>2</v>
      </c>
      <c r="D30" s="74">
        <v>212</v>
      </c>
      <c r="E30" s="70">
        <v>90</v>
      </c>
      <c r="F30" s="75">
        <f>ROUND((D30*E30%),0)</f>
        <v>191</v>
      </c>
      <c r="G30" s="71"/>
      <c r="H30" s="77" t="s">
        <v>11</v>
      </c>
    </row>
    <row r="31" spans="1:8" s="51" customFormat="1" ht="15.75">
      <c r="A31" s="67"/>
      <c r="B31" s="78" t="s">
        <v>67</v>
      </c>
      <c r="C31" s="79" t="s">
        <v>2</v>
      </c>
      <c r="D31" s="74">
        <v>212</v>
      </c>
      <c r="E31" s="70">
        <v>90</v>
      </c>
      <c r="F31" s="75">
        <f>ROUND((D31*E31%),0)</f>
        <v>191</v>
      </c>
      <c r="G31" s="80"/>
      <c r="H31" s="92" t="s">
        <v>14</v>
      </c>
    </row>
    <row r="32" spans="1:8" s="51" customFormat="1" ht="15.75">
      <c r="A32" s="67"/>
      <c r="B32" s="68" t="s">
        <v>68</v>
      </c>
      <c r="C32" s="69" t="s">
        <v>2</v>
      </c>
      <c r="D32" s="74">
        <v>212</v>
      </c>
      <c r="E32" s="70">
        <v>90</v>
      </c>
      <c r="F32" s="75">
        <f>ROUND((D32*E32%),0)</f>
        <v>191</v>
      </c>
      <c r="G32" s="70"/>
      <c r="H32" s="72" t="s">
        <v>13</v>
      </c>
    </row>
    <row r="33" spans="1:8" s="51" customFormat="1" ht="16.5" thickBot="1">
      <c r="A33" s="94"/>
      <c r="B33" s="95" t="s">
        <v>69</v>
      </c>
      <c r="C33" s="96" t="s">
        <v>7</v>
      </c>
      <c r="D33" s="97">
        <v>2</v>
      </c>
      <c r="E33" s="98">
        <f>F33/D33%</f>
        <v>100</v>
      </c>
      <c r="F33" s="98">
        <v>2</v>
      </c>
      <c r="G33" s="98"/>
      <c r="H33" s="99" t="s">
        <v>11</v>
      </c>
    </row>
    <row r="34" spans="1:8" s="51" customFormat="1" ht="15.75">
      <c r="A34" s="93" t="s">
        <v>5</v>
      </c>
      <c r="B34" s="85" t="s">
        <v>105</v>
      </c>
      <c r="C34" s="86"/>
      <c r="D34" s="87"/>
      <c r="E34" s="88"/>
      <c r="F34" s="88"/>
      <c r="G34" s="88"/>
      <c r="H34" s="89"/>
    </row>
    <row r="35" spans="1:8" s="51" customFormat="1" ht="15.75">
      <c r="A35" s="67"/>
      <c r="B35" s="68" t="s">
        <v>65</v>
      </c>
      <c r="C35" s="69" t="s">
        <v>88</v>
      </c>
      <c r="D35" s="90"/>
      <c r="E35" s="70"/>
      <c r="F35" s="70">
        <v>1600</v>
      </c>
      <c r="G35" s="71" t="s">
        <v>116</v>
      </c>
      <c r="H35" s="72"/>
    </row>
    <row r="36" spans="1:8" s="51" customFormat="1" ht="15.75">
      <c r="A36" s="67"/>
      <c r="B36" s="68" t="s">
        <v>72</v>
      </c>
      <c r="C36" s="69" t="s">
        <v>2</v>
      </c>
      <c r="D36" s="74">
        <f>(F35*0.6)</f>
        <v>960</v>
      </c>
      <c r="E36" s="70">
        <v>70</v>
      </c>
      <c r="F36" s="75">
        <f>ROUND((D36*E36%),0)</f>
        <v>672</v>
      </c>
      <c r="G36" s="71"/>
      <c r="H36" s="77" t="s">
        <v>11</v>
      </c>
    </row>
    <row r="37" spans="1:8" s="51" customFormat="1" ht="15.75">
      <c r="A37" s="82"/>
      <c r="B37" s="83" t="s">
        <v>70</v>
      </c>
      <c r="C37" s="69" t="s">
        <v>2</v>
      </c>
      <c r="D37" s="90">
        <v>53.2</v>
      </c>
      <c r="E37" s="70">
        <v>90</v>
      </c>
      <c r="F37" s="75">
        <f>ROUND((D37*E37%),0)</f>
        <v>48</v>
      </c>
      <c r="G37" s="71"/>
      <c r="H37" s="77" t="s">
        <v>11</v>
      </c>
    </row>
    <row r="38" spans="1:8" s="51" customFormat="1" ht="15.75">
      <c r="A38" s="67"/>
      <c r="B38" s="78" t="s">
        <v>67</v>
      </c>
      <c r="C38" s="79" t="s">
        <v>2</v>
      </c>
      <c r="D38" s="90">
        <v>53.2</v>
      </c>
      <c r="E38" s="70">
        <v>90</v>
      </c>
      <c r="F38" s="75">
        <f>ROUND((D38*E38%),0)</f>
        <v>48</v>
      </c>
      <c r="G38" s="80"/>
      <c r="H38" s="92" t="s">
        <v>14</v>
      </c>
    </row>
    <row r="39" spans="1:8" s="51" customFormat="1" ht="15.75">
      <c r="A39" s="67"/>
      <c r="B39" s="68" t="s">
        <v>68</v>
      </c>
      <c r="C39" s="69" t="s">
        <v>2</v>
      </c>
      <c r="D39" s="90">
        <v>53.2</v>
      </c>
      <c r="E39" s="70">
        <v>90</v>
      </c>
      <c r="F39" s="75">
        <f>ROUND((D39*E39%),0)</f>
        <v>48</v>
      </c>
      <c r="G39" s="70"/>
      <c r="H39" s="72" t="s">
        <v>13</v>
      </c>
    </row>
    <row r="40" spans="1:8" s="51" customFormat="1" ht="16.5" thickBot="1">
      <c r="A40" s="82"/>
      <c r="B40" s="83" t="s">
        <v>69</v>
      </c>
      <c r="C40" s="69" t="s">
        <v>7</v>
      </c>
      <c r="D40" s="90">
        <v>1</v>
      </c>
      <c r="E40" s="70">
        <f>F40/D40%</f>
        <v>100</v>
      </c>
      <c r="F40" s="70">
        <v>1</v>
      </c>
      <c r="G40" s="70"/>
      <c r="H40" s="77" t="s">
        <v>11</v>
      </c>
    </row>
    <row r="41" spans="1:8" s="51" customFormat="1" ht="15.75">
      <c r="A41" s="93" t="s">
        <v>6</v>
      </c>
      <c r="B41" s="61" t="s">
        <v>98</v>
      </c>
      <c r="C41" s="100"/>
      <c r="D41" s="87"/>
      <c r="E41" s="88"/>
      <c r="F41" s="88"/>
      <c r="G41" s="88"/>
      <c r="H41" s="101"/>
    </row>
    <row r="42" spans="1:8" s="51" customFormat="1" ht="15.75">
      <c r="A42" s="67"/>
      <c r="B42" s="68" t="s">
        <v>65</v>
      </c>
      <c r="C42" s="69" t="s">
        <v>88</v>
      </c>
      <c r="D42" s="90"/>
      <c r="E42" s="70"/>
      <c r="F42" s="70">
        <v>830</v>
      </c>
      <c r="G42" s="71" t="s">
        <v>116</v>
      </c>
      <c r="H42" s="72"/>
    </row>
    <row r="43" spans="1:8" s="51" customFormat="1" ht="15.75">
      <c r="A43" s="67"/>
      <c r="B43" s="68" t="s">
        <v>72</v>
      </c>
      <c r="C43" s="69" t="s">
        <v>2</v>
      </c>
      <c r="D43" s="74">
        <f>(F42*0.6)</f>
        <v>498</v>
      </c>
      <c r="E43" s="70">
        <v>70</v>
      </c>
      <c r="F43" s="75">
        <f>ROUND((D43*E43%),0)</f>
        <v>349</v>
      </c>
      <c r="G43" s="71"/>
      <c r="H43" s="77" t="s">
        <v>12</v>
      </c>
    </row>
    <row r="44" spans="1:8" s="51" customFormat="1" ht="15.75">
      <c r="A44" s="82"/>
      <c r="B44" s="83" t="s">
        <v>70</v>
      </c>
      <c r="C44" s="69" t="s">
        <v>2</v>
      </c>
      <c r="D44" s="74">
        <v>224</v>
      </c>
      <c r="E44" s="70">
        <v>90</v>
      </c>
      <c r="F44" s="75">
        <f>ROUND((D44*E44%),0)</f>
        <v>202</v>
      </c>
      <c r="G44" s="71"/>
      <c r="H44" s="77" t="s">
        <v>11</v>
      </c>
    </row>
    <row r="45" spans="1:8" s="51" customFormat="1" ht="15.75">
      <c r="A45" s="67"/>
      <c r="B45" s="78" t="s">
        <v>67</v>
      </c>
      <c r="C45" s="79" t="s">
        <v>2</v>
      </c>
      <c r="D45" s="74">
        <v>224</v>
      </c>
      <c r="E45" s="70">
        <v>90</v>
      </c>
      <c r="F45" s="75">
        <f>ROUND((D45*E45%),0)</f>
        <v>202</v>
      </c>
      <c r="G45" s="80"/>
      <c r="H45" s="92" t="s">
        <v>14</v>
      </c>
    </row>
    <row r="46" spans="1:8" s="51" customFormat="1" ht="16.5" thickBot="1">
      <c r="A46" s="67"/>
      <c r="B46" s="68" t="s">
        <v>68</v>
      </c>
      <c r="C46" s="69" t="s">
        <v>2</v>
      </c>
      <c r="D46" s="74">
        <v>224</v>
      </c>
      <c r="E46" s="70">
        <v>90</v>
      </c>
      <c r="F46" s="75">
        <f>ROUND((D46*E46%),0)</f>
        <v>202</v>
      </c>
      <c r="G46" s="70"/>
      <c r="H46" s="72" t="s">
        <v>13</v>
      </c>
    </row>
    <row r="47" spans="1:8" s="51" customFormat="1" ht="15.75">
      <c r="A47" s="93" t="s">
        <v>8</v>
      </c>
      <c r="B47" s="61" t="s">
        <v>106</v>
      </c>
      <c r="C47" s="100"/>
      <c r="D47" s="87"/>
      <c r="E47" s="88"/>
      <c r="F47" s="88"/>
      <c r="G47" s="88"/>
      <c r="H47" s="102"/>
    </row>
    <row r="48" spans="1:8" s="51" customFormat="1" ht="15.75">
      <c r="A48" s="67"/>
      <c r="B48" s="68" t="s">
        <v>65</v>
      </c>
      <c r="C48" s="69" t="s">
        <v>88</v>
      </c>
      <c r="D48" s="103"/>
      <c r="E48" s="80"/>
      <c r="F48" s="103">
        <v>620</v>
      </c>
      <c r="G48" s="71" t="s">
        <v>116</v>
      </c>
      <c r="H48" s="104"/>
    </row>
    <row r="49" spans="1:8" s="51" customFormat="1" ht="15.75">
      <c r="A49" s="67"/>
      <c r="B49" s="68" t="s">
        <v>72</v>
      </c>
      <c r="C49" s="69" t="s">
        <v>2</v>
      </c>
      <c r="D49" s="74">
        <f>(F48*0.6)</f>
        <v>372</v>
      </c>
      <c r="E49" s="70">
        <v>70</v>
      </c>
      <c r="F49" s="75">
        <f>ROUND((D49*E49%),0)</f>
        <v>260</v>
      </c>
      <c r="G49" s="71"/>
      <c r="H49" s="77" t="s">
        <v>12</v>
      </c>
    </row>
    <row r="50" spans="1:8" s="51" customFormat="1" ht="15.75">
      <c r="A50" s="67"/>
      <c r="B50" s="73" t="s">
        <v>15</v>
      </c>
      <c r="C50" s="69" t="s">
        <v>2</v>
      </c>
      <c r="D50" s="74">
        <f>13927-3600</f>
        <v>10327</v>
      </c>
      <c r="E50" s="70">
        <v>60</v>
      </c>
      <c r="F50" s="75">
        <f>ROUND((D50*E50%),0)</f>
        <v>6196</v>
      </c>
      <c r="G50" s="76"/>
      <c r="H50" s="77" t="s">
        <v>81</v>
      </c>
    </row>
    <row r="51" spans="1:8" s="51" customFormat="1" ht="15.75">
      <c r="A51" s="67"/>
      <c r="B51" s="78" t="s">
        <v>82</v>
      </c>
      <c r="C51" s="79" t="s">
        <v>2</v>
      </c>
      <c r="D51" s="74">
        <f>13927-3600</f>
        <v>10327</v>
      </c>
      <c r="E51" s="80">
        <v>70</v>
      </c>
      <c r="F51" s="75">
        <f>ROUND((D51*E51%),0)</f>
        <v>7229</v>
      </c>
      <c r="G51" s="81"/>
      <c r="H51" s="72" t="s">
        <v>90</v>
      </c>
    </row>
    <row r="52" spans="1:8" s="51" customFormat="1" ht="15.75">
      <c r="A52" s="67"/>
      <c r="B52" s="78" t="s">
        <v>82</v>
      </c>
      <c r="C52" s="79" t="s">
        <v>2</v>
      </c>
      <c r="D52" s="74">
        <f>13927-3600</f>
        <v>10327</v>
      </c>
      <c r="E52" s="80">
        <v>10</v>
      </c>
      <c r="F52" s="75">
        <f>ROUND((D52*E52%),0)</f>
        <v>1033</v>
      </c>
      <c r="G52" s="81"/>
      <c r="H52" s="72" t="s">
        <v>91</v>
      </c>
    </row>
    <row r="53" spans="1:8" s="51" customFormat="1" ht="16.5" thickBot="1">
      <c r="A53" s="82"/>
      <c r="B53" s="105" t="s">
        <v>71</v>
      </c>
      <c r="C53" s="106" t="s">
        <v>2</v>
      </c>
      <c r="D53" s="107">
        <f>13927-3600</f>
        <v>10327</v>
      </c>
      <c r="E53" s="108">
        <v>90</v>
      </c>
      <c r="F53" s="109">
        <f>ROUND((D53*E53%),0)</f>
        <v>9294</v>
      </c>
      <c r="G53" s="108"/>
      <c r="H53" s="110" t="s">
        <v>63</v>
      </c>
    </row>
    <row r="54" spans="1:8" s="51" customFormat="1" ht="15.75">
      <c r="A54" s="84" t="s">
        <v>9</v>
      </c>
      <c r="B54" s="111" t="s">
        <v>107</v>
      </c>
      <c r="C54" s="100"/>
      <c r="D54" s="112"/>
      <c r="E54" s="113"/>
      <c r="F54" s="113"/>
      <c r="G54" s="113"/>
      <c r="H54" s="101"/>
    </row>
    <row r="55" spans="1:8" s="51" customFormat="1" ht="15.75">
      <c r="A55" s="82"/>
      <c r="B55" s="83" t="s">
        <v>65</v>
      </c>
      <c r="C55" s="69" t="s">
        <v>1</v>
      </c>
      <c r="D55" s="74"/>
      <c r="E55" s="70"/>
      <c r="F55" s="70">
        <v>1720</v>
      </c>
      <c r="G55" s="71" t="s">
        <v>80</v>
      </c>
      <c r="H55" s="72"/>
    </row>
    <row r="56" spans="1:8" s="51" customFormat="1" ht="15.75">
      <c r="A56" s="67"/>
      <c r="B56" s="68" t="s">
        <v>15</v>
      </c>
      <c r="C56" s="69" t="s">
        <v>2</v>
      </c>
      <c r="D56" s="74">
        <v>1814</v>
      </c>
      <c r="E56" s="70">
        <v>60</v>
      </c>
      <c r="F56" s="75">
        <f aca="true" t="shared" si="0" ref="F56:F62">ROUND((D56*E56%),0)</f>
        <v>1088</v>
      </c>
      <c r="G56" s="76"/>
      <c r="H56" s="77" t="s">
        <v>81</v>
      </c>
    </row>
    <row r="57" spans="1:8" s="51" customFormat="1" ht="15.75">
      <c r="A57" s="67"/>
      <c r="B57" s="114" t="s">
        <v>72</v>
      </c>
      <c r="C57" s="115" t="s">
        <v>2</v>
      </c>
      <c r="D57" s="116">
        <f>(F55*0.6)</f>
        <v>1032</v>
      </c>
      <c r="E57" s="117">
        <v>70</v>
      </c>
      <c r="F57" s="109">
        <f t="shared" si="0"/>
        <v>722</v>
      </c>
      <c r="G57" s="118"/>
      <c r="H57" s="110" t="s">
        <v>81</v>
      </c>
    </row>
    <row r="58" spans="1:8" s="51" customFormat="1" ht="15.75">
      <c r="A58" s="82"/>
      <c r="B58" s="83" t="s">
        <v>70</v>
      </c>
      <c r="C58" s="69" t="s">
        <v>2</v>
      </c>
      <c r="D58" s="74">
        <v>834</v>
      </c>
      <c r="E58" s="70">
        <v>90</v>
      </c>
      <c r="F58" s="75">
        <f t="shared" si="0"/>
        <v>751</v>
      </c>
      <c r="G58" s="71"/>
      <c r="H58" s="77" t="s">
        <v>11</v>
      </c>
    </row>
    <row r="59" spans="1:8" s="51" customFormat="1" ht="15.75">
      <c r="A59" s="82"/>
      <c r="B59" s="83" t="s">
        <v>67</v>
      </c>
      <c r="C59" s="69" t="s">
        <v>2</v>
      </c>
      <c r="D59" s="74">
        <v>834</v>
      </c>
      <c r="E59" s="70">
        <v>90</v>
      </c>
      <c r="F59" s="75">
        <f t="shared" si="0"/>
        <v>751</v>
      </c>
      <c r="G59" s="70"/>
      <c r="H59" s="77" t="s">
        <v>14</v>
      </c>
    </row>
    <row r="60" spans="1:8" s="51" customFormat="1" ht="15.75">
      <c r="A60" s="82"/>
      <c r="B60" s="83" t="s">
        <v>68</v>
      </c>
      <c r="C60" s="69" t="s">
        <v>2</v>
      </c>
      <c r="D60" s="74">
        <v>834</v>
      </c>
      <c r="E60" s="70">
        <v>90</v>
      </c>
      <c r="F60" s="75">
        <f t="shared" si="0"/>
        <v>751</v>
      </c>
      <c r="G60" s="70"/>
      <c r="H60" s="77" t="s">
        <v>13</v>
      </c>
    </row>
    <row r="61" spans="1:8" s="51" customFormat="1" ht="15.75">
      <c r="A61" s="82"/>
      <c r="B61" s="83" t="s">
        <v>69</v>
      </c>
      <c r="C61" s="69" t="s">
        <v>7</v>
      </c>
      <c r="D61" s="90">
        <v>1</v>
      </c>
      <c r="E61" s="70">
        <f>F61/D61%</f>
        <v>100</v>
      </c>
      <c r="F61" s="70">
        <v>1</v>
      </c>
      <c r="G61" s="70"/>
      <c r="H61" s="77" t="s">
        <v>11</v>
      </c>
    </row>
    <row r="62" spans="1:8" s="51" customFormat="1" ht="15.75">
      <c r="A62" s="82"/>
      <c r="B62" s="83" t="s">
        <v>82</v>
      </c>
      <c r="C62" s="69" t="s">
        <v>2</v>
      </c>
      <c r="D62" s="74">
        <v>1814</v>
      </c>
      <c r="E62" s="70">
        <v>70</v>
      </c>
      <c r="F62" s="75">
        <f t="shared" si="0"/>
        <v>1270</v>
      </c>
      <c r="G62" s="76"/>
      <c r="H62" s="77" t="s">
        <v>90</v>
      </c>
    </row>
    <row r="63" spans="1:8" s="51" customFormat="1" ht="15.75">
      <c r="A63" s="67"/>
      <c r="B63" s="78" t="s">
        <v>82</v>
      </c>
      <c r="C63" s="79" t="s">
        <v>2</v>
      </c>
      <c r="D63" s="74">
        <v>1814</v>
      </c>
      <c r="E63" s="80">
        <v>10</v>
      </c>
      <c r="F63" s="75">
        <f>ROUND((D63*E63%),0)</f>
        <v>181</v>
      </c>
      <c r="G63" s="81"/>
      <c r="H63" s="72" t="s">
        <v>91</v>
      </c>
    </row>
    <row r="64" spans="1:8" s="51" customFormat="1" ht="16.5" thickBot="1">
      <c r="A64" s="119"/>
      <c r="B64" s="120" t="s">
        <v>71</v>
      </c>
      <c r="C64" s="96" t="s">
        <v>2</v>
      </c>
      <c r="D64" s="121">
        <v>1814</v>
      </c>
      <c r="E64" s="98">
        <v>90</v>
      </c>
      <c r="F64" s="122">
        <f>ROUND((D64*E64%),0)</f>
        <v>1633</v>
      </c>
      <c r="G64" s="98"/>
      <c r="H64" s="99" t="s">
        <v>63</v>
      </c>
    </row>
    <row r="65" spans="1:8" s="51" customFormat="1" ht="16.5" thickBot="1">
      <c r="A65" s="132" t="s">
        <v>92</v>
      </c>
      <c r="B65" s="133"/>
      <c r="C65" s="133"/>
      <c r="D65" s="133"/>
      <c r="E65" s="133"/>
      <c r="F65" s="133"/>
      <c r="G65" s="133"/>
      <c r="H65" s="134"/>
    </row>
    <row r="66" spans="1:8" s="51" customFormat="1" ht="15.75">
      <c r="A66" s="84" t="s">
        <v>0</v>
      </c>
      <c r="B66" s="85" t="s">
        <v>94</v>
      </c>
      <c r="C66" s="86"/>
      <c r="D66" s="87"/>
      <c r="E66" s="88"/>
      <c r="F66" s="88"/>
      <c r="G66" s="88"/>
      <c r="H66" s="89"/>
    </row>
    <row r="67" spans="1:8" s="51" customFormat="1" ht="15.75">
      <c r="A67" s="67"/>
      <c r="B67" s="68" t="s">
        <v>15</v>
      </c>
      <c r="C67" s="69" t="s">
        <v>2</v>
      </c>
      <c r="D67" s="74">
        <v>8000</v>
      </c>
      <c r="E67" s="70">
        <v>60</v>
      </c>
      <c r="F67" s="75">
        <f>ROUND((D67*E67%),0)</f>
        <v>4800</v>
      </c>
      <c r="G67" s="76"/>
      <c r="H67" s="77" t="s">
        <v>12</v>
      </c>
    </row>
    <row r="68" spans="1:8" s="51" customFormat="1" ht="15.75">
      <c r="A68" s="67"/>
      <c r="B68" s="78" t="s">
        <v>67</v>
      </c>
      <c r="C68" s="79" t="s">
        <v>2</v>
      </c>
      <c r="D68" s="74">
        <v>84</v>
      </c>
      <c r="E68" s="70">
        <v>90</v>
      </c>
      <c r="F68" s="75">
        <f>ROUND((D68*E68%),0)</f>
        <v>76</v>
      </c>
      <c r="G68" s="80"/>
      <c r="H68" s="92" t="s">
        <v>14</v>
      </c>
    </row>
    <row r="69" spans="1:8" s="51" customFormat="1" ht="15.75">
      <c r="A69" s="67"/>
      <c r="B69" s="68" t="s">
        <v>68</v>
      </c>
      <c r="C69" s="69" t="s">
        <v>2</v>
      </c>
      <c r="D69" s="74">
        <v>84</v>
      </c>
      <c r="E69" s="70">
        <v>100</v>
      </c>
      <c r="F69" s="75">
        <f>ROUND((D69*E69%),0)</f>
        <v>84</v>
      </c>
      <c r="G69" s="70"/>
      <c r="H69" s="72" t="s">
        <v>13</v>
      </c>
    </row>
    <row r="70" spans="1:8" s="51" customFormat="1" ht="15.75">
      <c r="A70" s="82"/>
      <c r="B70" s="83" t="s">
        <v>69</v>
      </c>
      <c r="C70" s="69" t="s">
        <v>7</v>
      </c>
      <c r="D70" s="90">
        <v>1</v>
      </c>
      <c r="E70" s="70">
        <v>100</v>
      </c>
      <c r="F70" s="70">
        <v>1</v>
      </c>
      <c r="G70" s="70"/>
      <c r="H70" s="77" t="s">
        <v>12</v>
      </c>
    </row>
    <row r="71" spans="1:8" s="51" customFormat="1" ht="16.5" thickBot="1">
      <c r="A71" s="82"/>
      <c r="B71" s="83" t="s">
        <v>71</v>
      </c>
      <c r="C71" s="69" t="s">
        <v>2</v>
      </c>
      <c r="D71" s="74">
        <v>8000</v>
      </c>
      <c r="E71" s="70">
        <v>90</v>
      </c>
      <c r="F71" s="75">
        <f>ROUND((D71*E71%),0)</f>
        <v>7200</v>
      </c>
      <c r="G71" s="70"/>
      <c r="H71" s="77" t="s">
        <v>63</v>
      </c>
    </row>
    <row r="72" spans="1:8" s="51" customFormat="1" ht="15.75">
      <c r="A72" s="84" t="s">
        <v>3</v>
      </c>
      <c r="B72" s="85" t="s">
        <v>110</v>
      </c>
      <c r="C72" s="86"/>
      <c r="D72" s="123"/>
      <c r="E72" s="88"/>
      <c r="F72" s="88"/>
      <c r="G72" s="88"/>
      <c r="H72" s="89"/>
    </row>
    <row r="73" spans="1:8" s="51" customFormat="1" ht="15.75">
      <c r="A73" s="82"/>
      <c r="B73" s="83" t="s">
        <v>72</v>
      </c>
      <c r="C73" s="79" t="s">
        <v>2</v>
      </c>
      <c r="D73" s="124">
        <v>5600</v>
      </c>
      <c r="E73" s="80">
        <v>30</v>
      </c>
      <c r="F73" s="75">
        <f>ROUND((D73*E73%),0)</f>
        <v>1680</v>
      </c>
      <c r="G73" s="71" t="s">
        <v>116</v>
      </c>
      <c r="H73" s="77" t="s">
        <v>12</v>
      </c>
    </row>
    <row r="74" spans="1:8" s="51" customFormat="1" ht="15.75">
      <c r="A74" s="82"/>
      <c r="B74" s="83" t="s">
        <v>71</v>
      </c>
      <c r="C74" s="69" t="s">
        <v>2</v>
      </c>
      <c r="D74" s="74">
        <v>5600</v>
      </c>
      <c r="E74" s="70">
        <v>90</v>
      </c>
      <c r="F74" s="75">
        <f>ROUND((D74*E74%),0)</f>
        <v>5040</v>
      </c>
      <c r="G74" s="70"/>
      <c r="H74" s="77" t="s">
        <v>63</v>
      </c>
    </row>
    <row r="75" spans="1:8" s="51" customFormat="1" ht="16.5" thickBot="1">
      <c r="A75" s="82"/>
      <c r="B75" s="83" t="s">
        <v>111</v>
      </c>
      <c r="C75" s="69" t="s">
        <v>2</v>
      </c>
      <c r="D75" s="74">
        <v>2500</v>
      </c>
      <c r="E75" s="70">
        <v>90</v>
      </c>
      <c r="F75" s="75">
        <f>ROUND((D75*E75%),0)</f>
        <v>2250</v>
      </c>
      <c r="G75" s="70"/>
      <c r="H75" s="77" t="s">
        <v>63</v>
      </c>
    </row>
    <row r="76" spans="1:8" s="51" customFormat="1" ht="15.75">
      <c r="A76" s="84" t="s">
        <v>4</v>
      </c>
      <c r="B76" s="85" t="s">
        <v>112</v>
      </c>
      <c r="C76" s="86"/>
      <c r="D76" s="125"/>
      <c r="E76" s="88"/>
      <c r="F76" s="88"/>
      <c r="G76" s="88"/>
      <c r="H76" s="89"/>
    </row>
    <row r="77" spans="1:8" s="51" customFormat="1" ht="15.75">
      <c r="A77" s="82"/>
      <c r="B77" s="83" t="s">
        <v>72</v>
      </c>
      <c r="C77" s="79" t="s">
        <v>2</v>
      </c>
      <c r="D77" s="124">
        <v>4320</v>
      </c>
      <c r="E77" s="80">
        <v>30</v>
      </c>
      <c r="F77" s="75">
        <f>ROUND((D77*E77%),0)</f>
        <v>1296</v>
      </c>
      <c r="G77" s="71" t="s">
        <v>116</v>
      </c>
      <c r="H77" s="77" t="s">
        <v>12</v>
      </c>
    </row>
    <row r="78" spans="1:8" s="51" customFormat="1" ht="15.75">
      <c r="A78" s="82"/>
      <c r="B78" s="83" t="s">
        <v>15</v>
      </c>
      <c r="C78" s="69" t="s">
        <v>2</v>
      </c>
      <c r="D78" s="74">
        <v>4320</v>
      </c>
      <c r="E78" s="70">
        <v>60</v>
      </c>
      <c r="F78" s="75">
        <f>ROUND((D78*E78%),0)</f>
        <v>2592</v>
      </c>
      <c r="G78" s="76"/>
      <c r="H78" s="77" t="s">
        <v>12</v>
      </c>
    </row>
    <row r="79" spans="1:8" s="51" customFormat="1" ht="16.5" thickBot="1">
      <c r="A79" s="82"/>
      <c r="B79" s="83" t="s">
        <v>71</v>
      </c>
      <c r="C79" s="69" t="s">
        <v>2</v>
      </c>
      <c r="D79" s="74">
        <v>4320</v>
      </c>
      <c r="E79" s="70">
        <v>90</v>
      </c>
      <c r="F79" s="75">
        <f>ROUND((D79*E79%),0)</f>
        <v>3888</v>
      </c>
      <c r="G79" s="70"/>
      <c r="H79" s="77" t="s">
        <v>63</v>
      </c>
    </row>
    <row r="80" spans="1:8" s="51" customFormat="1" ht="15.75">
      <c r="A80" s="84" t="s">
        <v>5</v>
      </c>
      <c r="B80" s="85" t="s">
        <v>113</v>
      </c>
      <c r="C80" s="86"/>
      <c r="D80" s="125"/>
      <c r="E80" s="88"/>
      <c r="F80" s="88"/>
      <c r="G80" s="88"/>
      <c r="H80" s="89"/>
    </row>
    <row r="81" spans="1:8" s="51" customFormat="1" ht="15.75">
      <c r="A81" s="82"/>
      <c r="B81" s="83" t="s">
        <v>72</v>
      </c>
      <c r="C81" s="79" t="s">
        <v>2</v>
      </c>
      <c r="D81" s="124">
        <v>3280</v>
      </c>
      <c r="E81" s="80">
        <v>30</v>
      </c>
      <c r="F81" s="75">
        <f>ROUND((D81*E81%),0)</f>
        <v>984</v>
      </c>
      <c r="G81" s="71" t="s">
        <v>116</v>
      </c>
      <c r="H81" s="77" t="s">
        <v>12</v>
      </c>
    </row>
    <row r="82" spans="1:8" s="51" customFormat="1" ht="15.75">
      <c r="A82" s="82"/>
      <c r="B82" s="83" t="s">
        <v>15</v>
      </c>
      <c r="C82" s="69" t="s">
        <v>2</v>
      </c>
      <c r="D82" s="74">
        <v>3280</v>
      </c>
      <c r="E82" s="70">
        <v>60</v>
      </c>
      <c r="F82" s="75">
        <f>ROUND((D82*E82%),0)</f>
        <v>1968</v>
      </c>
      <c r="G82" s="76"/>
      <c r="H82" s="77" t="s">
        <v>12</v>
      </c>
    </row>
    <row r="83" spans="1:8" s="51" customFormat="1" ht="16.5" thickBot="1">
      <c r="A83" s="82"/>
      <c r="B83" s="83" t="s">
        <v>71</v>
      </c>
      <c r="C83" s="69" t="s">
        <v>2</v>
      </c>
      <c r="D83" s="74">
        <v>3280</v>
      </c>
      <c r="E83" s="70">
        <v>90</v>
      </c>
      <c r="F83" s="75">
        <f>ROUND((D83*E83%),0)</f>
        <v>2952</v>
      </c>
      <c r="G83" s="70"/>
      <c r="H83" s="77" t="s">
        <v>63</v>
      </c>
    </row>
    <row r="84" spans="1:8" s="51" customFormat="1" ht="15.75">
      <c r="A84" s="84" t="s">
        <v>6</v>
      </c>
      <c r="B84" s="85" t="s">
        <v>114</v>
      </c>
      <c r="C84" s="86"/>
      <c r="D84" s="125"/>
      <c r="E84" s="88"/>
      <c r="F84" s="88"/>
      <c r="G84" s="88"/>
      <c r="H84" s="89"/>
    </row>
    <row r="85" spans="1:8" s="51" customFormat="1" ht="15.75">
      <c r="A85" s="82"/>
      <c r="B85" s="83" t="s">
        <v>72</v>
      </c>
      <c r="C85" s="79" t="s">
        <v>2</v>
      </c>
      <c r="D85" s="124">
        <v>1640</v>
      </c>
      <c r="E85" s="80">
        <v>30</v>
      </c>
      <c r="F85" s="75">
        <f>ROUND((D85*E85%),0)</f>
        <v>492</v>
      </c>
      <c r="G85" s="71" t="s">
        <v>116</v>
      </c>
      <c r="H85" s="77" t="s">
        <v>12</v>
      </c>
    </row>
    <row r="86" spans="1:8" s="51" customFormat="1" ht="16.5" thickBot="1">
      <c r="A86" s="82"/>
      <c r="B86" s="83" t="s">
        <v>71</v>
      </c>
      <c r="C86" s="69" t="s">
        <v>2</v>
      </c>
      <c r="D86" s="74">
        <v>1640</v>
      </c>
      <c r="E86" s="70">
        <v>90</v>
      </c>
      <c r="F86" s="75">
        <f>ROUND((D86*E86%),0)</f>
        <v>1476</v>
      </c>
      <c r="G86" s="70"/>
      <c r="H86" s="77" t="s">
        <v>63</v>
      </c>
    </row>
    <row r="87" spans="1:8" s="51" customFormat="1" ht="15.75">
      <c r="A87" s="84" t="s">
        <v>8</v>
      </c>
      <c r="B87" s="85" t="s">
        <v>115</v>
      </c>
      <c r="C87" s="86"/>
      <c r="D87" s="125"/>
      <c r="E87" s="88"/>
      <c r="F87" s="88"/>
      <c r="G87" s="88"/>
      <c r="H87" s="89"/>
    </row>
    <row r="88" spans="1:8" s="51" customFormat="1" ht="15.75">
      <c r="A88" s="126"/>
      <c r="B88" s="83" t="s">
        <v>72</v>
      </c>
      <c r="C88" s="79" t="s">
        <v>2</v>
      </c>
      <c r="D88" s="124">
        <v>3360</v>
      </c>
      <c r="E88" s="80">
        <v>30</v>
      </c>
      <c r="F88" s="75">
        <f>ROUND((D88*E88%),0)</f>
        <v>1008</v>
      </c>
      <c r="G88" s="71" t="s">
        <v>116</v>
      </c>
      <c r="H88" s="77" t="s">
        <v>12</v>
      </c>
    </row>
    <row r="89" spans="1:8" s="51" customFormat="1" ht="15.75">
      <c r="A89" s="82"/>
      <c r="B89" s="83" t="s">
        <v>15</v>
      </c>
      <c r="C89" s="69" t="s">
        <v>2</v>
      </c>
      <c r="D89" s="74">
        <v>3360</v>
      </c>
      <c r="E89" s="70">
        <v>60</v>
      </c>
      <c r="F89" s="75">
        <f>ROUND((D89*E89%),0)</f>
        <v>2016</v>
      </c>
      <c r="G89" s="76"/>
      <c r="H89" s="77" t="s">
        <v>12</v>
      </c>
    </row>
    <row r="90" spans="1:8" s="51" customFormat="1" ht="15.75">
      <c r="A90" s="127"/>
      <c r="B90" s="83" t="s">
        <v>71</v>
      </c>
      <c r="C90" s="69" t="s">
        <v>2</v>
      </c>
      <c r="D90" s="74">
        <v>3360</v>
      </c>
      <c r="E90" s="70">
        <v>90</v>
      </c>
      <c r="F90" s="75">
        <f>ROUND((D90*E90%),0)</f>
        <v>3024</v>
      </c>
      <c r="G90" s="70"/>
      <c r="H90" s="77" t="s">
        <v>63</v>
      </c>
    </row>
    <row r="91" spans="1:4" s="16" customFormat="1" ht="12.75">
      <c r="A91" s="32"/>
      <c r="B91" s="37"/>
      <c r="C91" s="32"/>
      <c r="D91" s="44"/>
    </row>
    <row r="92" spans="1:4" s="25" customFormat="1" ht="15.75">
      <c r="A92" s="46"/>
      <c r="B92" s="47" t="s">
        <v>10</v>
      </c>
      <c r="C92" s="31"/>
      <c r="D92" s="43"/>
    </row>
    <row r="93" spans="1:8" s="25" customFormat="1" ht="15.75" hidden="1">
      <c r="A93" s="31"/>
      <c r="B93" s="130" t="s">
        <v>109</v>
      </c>
      <c r="C93" s="131"/>
      <c r="D93" s="131"/>
      <c r="E93" s="131"/>
      <c r="F93" s="131"/>
      <c r="G93" s="131"/>
      <c r="H93" s="131"/>
    </row>
    <row r="94" spans="1:8" s="23" customFormat="1" ht="31.5" customHeight="1">
      <c r="A94" s="48"/>
      <c r="B94" s="131"/>
      <c r="C94" s="131"/>
      <c r="D94" s="131"/>
      <c r="E94" s="131"/>
      <c r="F94" s="131"/>
      <c r="G94" s="131"/>
      <c r="H94" s="131"/>
    </row>
    <row r="95" spans="1:4" s="23" customFormat="1" ht="15.75">
      <c r="A95" s="48"/>
      <c r="B95" s="49" t="s">
        <v>117</v>
      </c>
      <c r="C95" s="48"/>
      <c r="D95" s="50"/>
    </row>
    <row r="96" spans="1:8" s="23" customFormat="1" ht="15.75">
      <c r="A96" s="48"/>
      <c r="B96" s="135" t="s">
        <v>108</v>
      </c>
      <c r="C96" s="136"/>
      <c r="D96" s="136"/>
      <c r="E96" s="136"/>
      <c r="F96" s="136"/>
      <c r="G96" s="136"/>
      <c r="H96" s="136"/>
    </row>
    <row r="97" spans="1:8" s="23" customFormat="1" ht="15.75">
      <c r="A97" s="48"/>
      <c r="B97" s="136"/>
      <c r="C97" s="136"/>
      <c r="D97" s="136"/>
      <c r="E97" s="136"/>
      <c r="F97" s="136"/>
      <c r="G97" s="136"/>
      <c r="H97" s="136"/>
    </row>
    <row r="98" spans="1:4" s="16" customFormat="1" ht="12.75">
      <c r="A98" s="32"/>
      <c r="B98" s="37"/>
      <c r="C98" s="32"/>
      <c r="D98" s="44"/>
    </row>
    <row r="99" spans="1:8" s="16" customFormat="1" ht="15.75">
      <c r="A99" s="32"/>
      <c r="B99" s="130" t="s">
        <v>100</v>
      </c>
      <c r="C99" s="130"/>
      <c r="D99" s="130"/>
      <c r="E99" s="130"/>
      <c r="F99" s="130"/>
      <c r="G99" s="130"/>
      <c r="H99" s="130"/>
    </row>
    <row r="100" spans="1:4" s="16" customFormat="1" ht="12.75">
      <c r="A100" s="32"/>
      <c r="B100" s="37"/>
      <c r="C100" s="32"/>
      <c r="D100" s="44"/>
    </row>
    <row r="101" spans="1:4" s="16" customFormat="1" ht="12.75">
      <c r="A101" s="32"/>
      <c r="B101" s="37"/>
      <c r="C101" s="32"/>
      <c r="D101" s="44"/>
    </row>
    <row r="102" spans="1:4" s="16" customFormat="1" ht="12.75">
      <c r="A102" s="32"/>
      <c r="B102" s="38" t="s">
        <v>95</v>
      </c>
      <c r="C102" s="32"/>
      <c r="D102" s="44"/>
    </row>
    <row r="103" spans="1:4" s="16" customFormat="1" ht="12.75">
      <c r="A103" s="32"/>
      <c r="B103" s="38" t="s">
        <v>93</v>
      </c>
      <c r="C103" s="32"/>
      <c r="D103" s="44"/>
    </row>
    <row r="104" spans="1:4" s="16" customFormat="1" ht="12.75">
      <c r="A104" s="32"/>
      <c r="B104" s="37"/>
      <c r="C104" s="32"/>
      <c r="D104" s="44"/>
    </row>
  </sheetData>
  <sheetProtection/>
  <autoFilter ref="A13:H71"/>
  <mergeCells count="16">
    <mergeCell ref="A6:H6"/>
    <mergeCell ref="A9:H9"/>
    <mergeCell ref="A11:A12"/>
    <mergeCell ref="B11:B12"/>
    <mergeCell ref="C11:C12"/>
    <mergeCell ref="D11:D12"/>
    <mergeCell ref="E11:F11"/>
    <mergeCell ref="G11:G12"/>
    <mergeCell ref="H11:H12"/>
    <mergeCell ref="A7:H7"/>
    <mergeCell ref="A8:H8"/>
    <mergeCell ref="B93:H94"/>
    <mergeCell ref="B99:H99"/>
    <mergeCell ref="A14:H14"/>
    <mergeCell ref="A65:H65"/>
    <mergeCell ref="B96:H97"/>
  </mergeCells>
  <printOptions/>
  <pageMargins left="0.32" right="0.1968503937007874" top="0.5905511811023623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42"/>
  <sheetViews>
    <sheetView zoomScale="75" zoomScaleNormal="75" zoomScalePageLayoutView="0" workbookViewId="0" topLeftCell="A1">
      <selection activeCell="R50" sqref="R50"/>
    </sheetView>
  </sheetViews>
  <sheetFormatPr defaultColWidth="9.00390625" defaultRowHeight="12.75"/>
  <cols>
    <col min="1" max="1" width="26.375" style="0" customWidth="1"/>
    <col min="2" max="2" width="5.625" style="0" customWidth="1"/>
    <col min="3" max="4" width="6.75390625" style="0" customWidth="1"/>
    <col min="5" max="5" width="8.75390625" style="0" customWidth="1"/>
    <col min="6" max="6" width="6.75390625" style="0" customWidth="1"/>
    <col min="7" max="7" width="9.75390625" style="0" customWidth="1"/>
    <col min="8" max="8" width="8.25390625" style="0" customWidth="1"/>
    <col min="9" max="9" width="9.75390625" style="0" customWidth="1"/>
    <col min="10" max="10" width="9.375" style="0" customWidth="1"/>
    <col min="11" max="11" width="9.00390625" style="0" customWidth="1"/>
    <col min="12" max="12" width="9.75390625" style="0" customWidth="1"/>
    <col min="13" max="13" width="9.25390625" style="0" customWidth="1"/>
    <col min="14" max="17" width="6.75390625" style="0" customWidth="1"/>
  </cols>
  <sheetData>
    <row r="2" spans="1:17" s="9" customFormat="1" ht="48" customHeight="1">
      <c r="A2" s="10" t="s">
        <v>17</v>
      </c>
      <c r="B2" s="8" t="s">
        <v>16</v>
      </c>
      <c r="C2" s="18" t="s">
        <v>18</v>
      </c>
      <c r="D2" s="18" t="s">
        <v>19</v>
      </c>
      <c r="E2" s="18" t="s">
        <v>20</v>
      </c>
      <c r="F2" s="18" t="s">
        <v>21</v>
      </c>
      <c r="G2" s="18" t="s">
        <v>22</v>
      </c>
      <c r="H2" s="18" t="s">
        <v>23</v>
      </c>
      <c r="I2" s="18" t="s">
        <v>24</v>
      </c>
      <c r="J2" s="18" t="s">
        <v>25</v>
      </c>
      <c r="K2" s="18" t="s">
        <v>26</v>
      </c>
      <c r="L2" s="18" t="s">
        <v>27</v>
      </c>
      <c r="M2" s="18" t="s">
        <v>28</v>
      </c>
      <c r="N2" s="18" t="s">
        <v>29</v>
      </c>
      <c r="O2" s="18" t="s">
        <v>30</v>
      </c>
      <c r="P2" s="8" t="s">
        <v>31</v>
      </c>
      <c r="Q2" s="8" t="s">
        <v>32</v>
      </c>
    </row>
    <row r="3" spans="1:18" ht="12.75">
      <c r="A3" s="4" t="s">
        <v>65</v>
      </c>
      <c r="B3" s="7" t="s">
        <v>1</v>
      </c>
      <c r="C3" s="7">
        <v>2745</v>
      </c>
      <c r="D3" s="7">
        <v>724</v>
      </c>
      <c r="E3" s="7">
        <v>500</v>
      </c>
      <c r="F3" s="7"/>
      <c r="G3" s="7">
        <v>1446.3</v>
      </c>
      <c r="H3" s="7">
        <v>1910</v>
      </c>
      <c r="I3" s="17">
        <v>722</v>
      </c>
      <c r="J3" s="7">
        <v>461</v>
      </c>
      <c r="K3" s="7">
        <v>610</v>
      </c>
      <c r="L3" s="7">
        <v>697.5</v>
      </c>
      <c r="M3" s="7">
        <v>761.8</v>
      </c>
      <c r="N3" s="7">
        <v>990</v>
      </c>
      <c r="O3" s="7">
        <v>420</v>
      </c>
      <c r="P3" s="7">
        <v>636.7</v>
      </c>
      <c r="Q3" s="7"/>
      <c r="R3">
        <f>SUM(C3:Q3)</f>
        <v>12624.3</v>
      </c>
    </row>
    <row r="4" spans="1:18" ht="12.75">
      <c r="A4" s="4" t="s">
        <v>66</v>
      </c>
      <c r="B4" s="7" t="s">
        <v>2</v>
      </c>
      <c r="C4" s="7">
        <v>823</v>
      </c>
      <c r="D4" s="7">
        <v>217</v>
      </c>
      <c r="E4" s="7"/>
      <c r="F4" s="7"/>
      <c r="G4" s="7">
        <v>2314</v>
      </c>
      <c r="H4" s="7">
        <v>1146</v>
      </c>
      <c r="I4" s="7">
        <v>433</v>
      </c>
      <c r="J4" s="7">
        <v>277</v>
      </c>
      <c r="K4" s="7">
        <v>732</v>
      </c>
      <c r="L4" s="7">
        <v>837</v>
      </c>
      <c r="M4" s="7">
        <v>457</v>
      </c>
      <c r="N4" s="7">
        <v>594</v>
      </c>
      <c r="O4" s="7">
        <v>252</v>
      </c>
      <c r="P4" s="7"/>
      <c r="Q4" s="7"/>
      <c r="R4">
        <f aca="true" t="shared" si="0" ref="R4:R20">SUM(C4:Q4)</f>
        <v>8082</v>
      </c>
    </row>
    <row r="5" spans="1:18" ht="12.75" customHeight="1">
      <c r="A5" s="6" t="s">
        <v>33</v>
      </c>
      <c r="B5" s="7" t="s">
        <v>2</v>
      </c>
      <c r="C5" s="7">
        <f>45350-1360</f>
        <v>43990</v>
      </c>
      <c r="D5" s="7">
        <v>6076.1</v>
      </c>
      <c r="E5" s="12">
        <v>10950.9</v>
      </c>
      <c r="F5" s="7">
        <v>3798</v>
      </c>
      <c r="G5" s="12">
        <f>27413.8-2374</f>
        <v>25039.8</v>
      </c>
      <c r="H5" s="12">
        <f>21027.2-1377</f>
        <v>19650.2</v>
      </c>
      <c r="I5" s="12">
        <f>13365.4-247.86</f>
        <v>13117.539999999999</v>
      </c>
      <c r="J5" s="7">
        <f>5305.8-463</f>
        <v>4842.8</v>
      </c>
      <c r="K5" s="12">
        <f>10512.6-376</f>
        <v>10136.6</v>
      </c>
      <c r="L5" s="12">
        <f>12193.4-1186</f>
        <v>11007.4</v>
      </c>
      <c r="M5" s="7">
        <f>6332.1-582</f>
        <v>5750.1</v>
      </c>
      <c r="N5" s="7">
        <f>9930.1-95</f>
        <v>9835.1</v>
      </c>
      <c r="O5" s="7">
        <f>3934.1-364</f>
        <v>3570.1</v>
      </c>
      <c r="P5" s="7">
        <v>4950</v>
      </c>
      <c r="Q5" s="7"/>
      <c r="R5">
        <f t="shared" si="0"/>
        <v>172714.64</v>
      </c>
    </row>
    <row r="6" spans="1:18" ht="12.75" customHeight="1">
      <c r="A6" s="6" t="s">
        <v>45</v>
      </c>
      <c r="B6" s="7" t="s">
        <v>2</v>
      </c>
      <c r="C6" s="7"/>
      <c r="D6" s="7"/>
      <c r="E6" s="12"/>
      <c r="F6" s="7"/>
      <c r="G6" s="14">
        <v>3524</v>
      </c>
      <c r="H6" s="7">
        <v>219</v>
      </c>
      <c r="I6" s="7">
        <v>540.9</v>
      </c>
      <c r="J6" s="7"/>
      <c r="K6" s="7">
        <v>238</v>
      </c>
      <c r="L6" s="7"/>
      <c r="M6" s="7">
        <v>104</v>
      </c>
      <c r="N6" s="7"/>
      <c r="O6" s="7"/>
      <c r="P6" s="7"/>
      <c r="Q6" s="7"/>
      <c r="R6">
        <f t="shared" si="0"/>
        <v>4625.9</v>
      </c>
    </row>
    <row r="7" spans="1:18" ht="12.75" customHeight="1">
      <c r="A7" s="6" t="s">
        <v>42</v>
      </c>
      <c r="B7" s="7" t="s">
        <v>2</v>
      </c>
      <c r="C7" s="7"/>
      <c r="D7" s="7">
        <v>1267.3</v>
      </c>
      <c r="E7" s="7"/>
      <c r="F7" s="7"/>
      <c r="G7" s="7">
        <v>1298.3</v>
      </c>
      <c r="H7" s="7"/>
      <c r="I7" s="7">
        <v>150.4</v>
      </c>
      <c r="J7" s="7"/>
      <c r="K7" s="7"/>
      <c r="L7" s="7"/>
      <c r="M7" s="7"/>
      <c r="N7" s="7">
        <v>481.5</v>
      </c>
      <c r="O7" s="7">
        <v>323.21</v>
      </c>
      <c r="P7" s="7"/>
      <c r="Q7" s="7"/>
      <c r="R7">
        <f t="shared" si="0"/>
        <v>3520.71</v>
      </c>
    </row>
    <row r="8" spans="1:18" ht="12.75">
      <c r="A8" s="4" t="s">
        <v>34</v>
      </c>
      <c r="B8" s="7" t="s">
        <v>2</v>
      </c>
      <c r="C8" s="7">
        <v>1360</v>
      </c>
      <c r="D8" s="7"/>
      <c r="E8" s="7"/>
      <c r="F8" s="7"/>
      <c r="G8" s="7">
        <v>2374</v>
      </c>
      <c r="H8" s="7">
        <v>1377</v>
      </c>
      <c r="I8" s="7">
        <v>247.86</v>
      </c>
      <c r="J8" s="7">
        <v>463</v>
      </c>
      <c r="K8" s="7">
        <v>376</v>
      </c>
      <c r="L8" s="7">
        <v>1186</v>
      </c>
      <c r="M8" s="7">
        <v>582</v>
      </c>
      <c r="N8" s="7">
        <v>95</v>
      </c>
      <c r="O8" s="7">
        <v>364</v>
      </c>
      <c r="P8" s="7"/>
      <c r="Q8" s="7"/>
      <c r="R8">
        <f t="shared" si="0"/>
        <v>8424.86</v>
      </c>
    </row>
    <row r="9" spans="1:18" ht="12.75">
      <c r="A9" s="4" t="s">
        <v>43</v>
      </c>
      <c r="B9" s="7" t="s">
        <v>2</v>
      </c>
      <c r="C9" s="7"/>
      <c r="D9" s="7"/>
      <c r="E9" s="7"/>
      <c r="F9" s="7"/>
      <c r="G9" s="7">
        <v>1520.8</v>
      </c>
      <c r="H9" s="7">
        <v>11</v>
      </c>
      <c r="I9" s="7"/>
      <c r="J9" s="7"/>
      <c r="K9" s="7"/>
      <c r="L9" s="7"/>
      <c r="M9" s="7"/>
      <c r="N9" s="7"/>
      <c r="O9" s="7"/>
      <c r="P9" s="7"/>
      <c r="Q9" s="7"/>
      <c r="R9">
        <f t="shared" si="0"/>
        <v>1531.8</v>
      </c>
    </row>
    <row r="10" spans="1:18" ht="12.75">
      <c r="A10" s="4" t="s">
        <v>47</v>
      </c>
      <c r="B10" s="7" t="s">
        <v>2</v>
      </c>
      <c r="C10" s="7"/>
      <c r="D10" s="7"/>
      <c r="E10" s="7"/>
      <c r="F10" s="7"/>
      <c r="G10" s="7"/>
      <c r="H10" s="7"/>
      <c r="I10" s="17">
        <v>3602</v>
      </c>
      <c r="J10" s="7"/>
      <c r="K10" s="7"/>
      <c r="L10" s="7"/>
      <c r="M10" s="7"/>
      <c r="N10" s="7"/>
      <c r="O10" s="7"/>
      <c r="P10" s="7"/>
      <c r="Q10" s="7"/>
      <c r="R10">
        <f t="shared" si="0"/>
        <v>3602</v>
      </c>
    </row>
    <row r="11" spans="1:18" ht="12.75">
      <c r="A11" s="4" t="s">
        <v>35</v>
      </c>
      <c r="B11" s="7" t="s">
        <v>2</v>
      </c>
      <c r="C11" s="7">
        <v>7882</v>
      </c>
      <c r="D11" s="7">
        <v>1253.8</v>
      </c>
      <c r="E11" s="7">
        <v>683.8</v>
      </c>
      <c r="F11" s="7"/>
      <c r="G11" s="7">
        <f>22523-3524</f>
        <v>18999</v>
      </c>
      <c r="H11" s="12">
        <f>10280.6-219</f>
        <v>10061.6</v>
      </c>
      <c r="I11" s="7">
        <f>3658.6-540.9</f>
        <v>3117.7</v>
      </c>
      <c r="J11" s="7">
        <v>960.7</v>
      </c>
      <c r="K11" s="7">
        <f>3294.9-238</f>
        <v>3056.9</v>
      </c>
      <c r="L11" s="7">
        <v>9763.6</v>
      </c>
      <c r="M11" s="7">
        <f>5868-104</f>
        <v>5764</v>
      </c>
      <c r="N11" s="7">
        <v>5376.9</v>
      </c>
      <c r="O11" s="7">
        <v>2549.68</v>
      </c>
      <c r="P11" s="7">
        <v>1368</v>
      </c>
      <c r="Q11" s="7">
        <v>99</v>
      </c>
      <c r="R11">
        <f t="shared" si="0"/>
        <v>70936.67999999998</v>
      </c>
    </row>
    <row r="12" spans="1:18" ht="12.75">
      <c r="A12" s="4" t="s">
        <v>38</v>
      </c>
      <c r="B12" s="7" t="s">
        <v>2</v>
      </c>
      <c r="C12" s="7">
        <v>1502.1</v>
      </c>
      <c r="D12" s="7"/>
      <c r="E12" s="7"/>
      <c r="F12" s="7"/>
      <c r="G12" s="13">
        <v>1044.15</v>
      </c>
      <c r="H12" s="7">
        <v>174.65</v>
      </c>
      <c r="I12" s="7"/>
      <c r="J12" s="7"/>
      <c r="K12" s="7"/>
      <c r="L12" s="7"/>
      <c r="M12" s="7"/>
      <c r="N12" s="7"/>
      <c r="O12" s="7"/>
      <c r="P12" s="7"/>
      <c r="Q12" s="7"/>
      <c r="R12">
        <f t="shared" si="0"/>
        <v>2720.9</v>
      </c>
    </row>
    <row r="13" spans="1:19" ht="13.5" customHeight="1">
      <c r="A13" s="6" t="s">
        <v>36</v>
      </c>
      <c r="B13" s="7" t="s">
        <v>2</v>
      </c>
      <c r="C13" s="7">
        <v>36724</v>
      </c>
      <c r="D13" s="7">
        <v>6615</v>
      </c>
      <c r="E13" s="12">
        <v>12642.2</v>
      </c>
      <c r="F13" s="7"/>
      <c r="G13" s="12">
        <v>21340.7</v>
      </c>
      <c r="H13" s="12">
        <v>27483.3</v>
      </c>
      <c r="I13" s="7">
        <v>21193.7</v>
      </c>
      <c r="J13" s="7">
        <v>9161</v>
      </c>
      <c r="K13" s="13">
        <v>7664.43</v>
      </c>
      <c r="L13" s="12">
        <v>76501.1</v>
      </c>
      <c r="M13" s="7">
        <v>6605.5</v>
      </c>
      <c r="N13" s="7">
        <v>7715.5</v>
      </c>
      <c r="O13" s="7">
        <v>1922.3</v>
      </c>
      <c r="P13" s="7">
        <v>12823</v>
      </c>
      <c r="Q13" s="7">
        <v>4613</v>
      </c>
      <c r="R13">
        <f t="shared" si="0"/>
        <v>253004.72999999998</v>
      </c>
      <c r="S13">
        <f>SUM(C13:R13)</f>
        <v>506009.45999999996</v>
      </c>
    </row>
    <row r="14" spans="1:19" ht="13.5" customHeight="1">
      <c r="A14" s="6" t="s">
        <v>39</v>
      </c>
      <c r="B14" s="7" t="s">
        <v>2</v>
      </c>
      <c r="C14" s="7">
        <v>4132.8</v>
      </c>
      <c r="D14" s="7"/>
      <c r="E14" s="7"/>
      <c r="F14" s="7"/>
      <c r="G14" s="13">
        <v>1646.13</v>
      </c>
      <c r="H14" s="7">
        <v>5873.4</v>
      </c>
      <c r="I14" s="7"/>
      <c r="J14" s="7"/>
      <c r="K14" s="7"/>
      <c r="L14" s="7">
        <v>226.5</v>
      </c>
      <c r="M14" s="7"/>
      <c r="N14" s="7"/>
      <c r="O14" s="7">
        <v>7500</v>
      </c>
      <c r="P14" s="7"/>
      <c r="Q14" s="7"/>
      <c r="R14">
        <f t="shared" si="0"/>
        <v>19378.83</v>
      </c>
      <c r="S14">
        <f>SUM(C14:R14)</f>
        <v>38757.66</v>
      </c>
    </row>
    <row r="15" spans="1:18" ht="12.75" customHeight="1">
      <c r="A15" s="11" t="s">
        <v>37</v>
      </c>
      <c r="B15" s="7" t="s">
        <v>2</v>
      </c>
      <c r="C15" s="7">
        <v>1569.8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>
        <f t="shared" si="0"/>
        <v>1569.8</v>
      </c>
    </row>
    <row r="16" spans="1:18" ht="12.75" customHeight="1">
      <c r="A16" s="11" t="s">
        <v>46</v>
      </c>
      <c r="B16" s="7" t="s">
        <v>2</v>
      </c>
      <c r="C16" s="7"/>
      <c r="D16" s="7"/>
      <c r="E16" s="7"/>
      <c r="F16" s="7"/>
      <c r="G16" s="7"/>
      <c r="H16" s="7">
        <v>1043.7</v>
      </c>
      <c r="I16" s="7"/>
      <c r="J16" s="7"/>
      <c r="K16" s="7"/>
      <c r="L16" s="7"/>
      <c r="M16" s="7"/>
      <c r="N16" s="7"/>
      <c r="O16" s="7"/>
      <c r="P16" s="7"/>
      <c r="Q16" s="7"/>
      <c r="R16">
        <f t="shared" si="0"/>
        <v>1043.7</v>
      </c>
    </row>
    <row r="17" spans="1:18" ht="12.75" customHeight="1">
      <c r="A17" s="11" t="s">
        <v>40</v>
      </c>
      <c r="B17" s="7" t="s">
        <v>2</v>
      </c>
      <c r="C17" s="7">
        <v>462</v>
      </c>
      <c r="D17" s="7"/>
      <c r="E17" s="7"/>
      <c r="F17" s="7"/>
      <c r="G17" s="7">
        <v>939</v>
      </c>
      <c r="H17" s="7">
        <v>765</v>
      </c>
      <c r="I17" s="7">
        <v>131</v>
      </c>
      <c r="J17" s="7"/>
      <c r="K17" s="7"/>
      <c r="L17" s="7"/>
      <c r="M17" s="7"/>
      <c r="N17" s="7">
        <v>166</v>
      </c>
      <c r="O17" s="7"/>
      <c r="P17" s="7"/>
      <c r="Q17" s="7"/>
      <c r="R17">
        <f t="shared" si="0"/>
        <v>2463</v>
      </c>
    </row>
    <row r="18" spans="1:18" ht="12.75" customHeight="1">
      <c r="A18" s="11" t="s">
        <v>41</v>
      </c>
      <c r="B18" s="7" t="s">
        <v>2</v>
      </c>
      <c r="C18" s="7">
        <v>55</v>
      </c>
      <c r="D18" s="7"/>
      <c r="E18" s="7"/>
      <c r="F18" s="7"/>
      <c r="G18" s="7">
        <v>2888.4</v>
      </c>
      <c r="H18" s="7">
        <v>1759</v>
      </c>
      <c r="I18" s="7"/>
      <c r="J18" s="7"/>
      <c r="K18" s="7"/>
      <c r="L18" s="7"/>
      <c r="M18" s="7"/>
      <c r="N18" s="7"/>
      <c r="O18" s="7"/>
      <c r="P18" s="7"/>
      <c r="Q18" s="7"/>
      <c r="R18">
        <f t="shared" si="0"/>
        <v>4702.4</v>
      </c>
    </row>
    <row r="19" spans="1:18" ht="12.75" customHeight="1">
      <c r="A19" s="11" t="s">
        <v>73</v>
      </c>
      <c r="B19" s="7" t="s">
        <v>7</v>
      </c>
      <c r="C19" s="7"/>
      <c r="D19" s="7"/>
      <c r="E19" s="7"/>
      <c r="F19" s="7"/>
      <c r="G19" s="7">
        <v>41</v>
      </c>
      <c r="H19" s="7">
        <v>14</v>
      </c>
      <c r="I19" s="7">
        <v>3</v>
      </c>
      <c r="J19" s="7"/>
      <c r="K19" s="7"/>
      <c r="L19" s="7"/>
      <c r="M19" s="7"/>
      <c r="N19" s="7"/>
      <c r="O19" s="7"/>
      <c r="P19" s="7"/>
      <c r="Q19" s="7"/>
      <c r="R19">
        <f t="shared" si="0"/>
        <v>58</v>
      </c>
    </row>
    <row r="20" spans="1:18" ht="12.75">
      <c r="A20" s="5" t="s">
        <v>44</v>
      </c>
      <c r="B20" s="7" t="s">
        <v>7</v>
      </c>
      <c r="C20" s="7">
        <v>2</v>
      </c>
      <c r="D20" s="7"/>
      <c r="E20" s="7"/>
      <c r="F20" s="7"/>
      <c r="G20" s="7">
        <v>47</v>
      </c>
      <c r="H20" s="7">
        <v>21</v>
      </c>
      <c r="I20" s="7">
        <v>2</v>
      </c>
      <c r="J20" s="7">
        <v>3</v>
      </c>
      <c r="K20" s="7"/>
      <c r="L20" s="7"/>
      <c r="M20" s="7"/>
      <c r="N20" s="7">
        <v>4</v>
      </c>
      <c r="O20" s="7"/>
      <c r="P20" s="7"/>
      <c r="Q20" s="7"/>
      <c r="R20">
        <f t="shared" si="0"/>
        <v>79</v>
      </c>
    </row>
    <row r="21" spans="1:17" ht="12.75">
      <c r="A21" s="3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3" spans="1:17" ht="24">
      <c r="A23" s="10" t="s">
        <v>17</v>
      </c>
      <c r="B23" s="8" t="s">
        <v>16</v>
      </c>
      <c r="C23" s="18" t="s">
        <v>48</v>
      </c>
      <c r="D23" s="18" t="s">
        <v>49</v>
      </c>
      <c r="E23" s="18" t="s">
        <v>50</v>
      </c>
      <c r="F23" s="18" t="s">
        <v>51</v>
      </c>
      <c r="G23" s="18" t="s">
        <v>52</v>
      </c>
      <c r="H23" s="18" t="s">
        <v>53</v>
      </c>
      <c r="I23" s="18" t="s">
        <v>54</v>
      </c>
      <c r="J23" s="18" t="s">
        <v>55</v>
      </c>
      <c r="K23" s="18" t="s">
        <v>56</v>
      </c>
      <c r="L23" s="18" t="s">
        <v>57</v>
      </c>
      <c r="M23" s="18" t="s">
        <v>58</v>
      </c>
      <c r="N23" s="18"/>
      <c r="O23" s="8"/>
      <c r="P23" s="8"/>
      <c r="Q23" s="8"/>
    </row>
    <row r="24" spans="1:18" ht="12.75">
      <c r="A24" s="4" t="s">
        <v>65</v>
      </c>
      <c r="B24" s="7" t="s">
        <v>1</v>
      </c>
      <c r="C24" s="7"/>
      <c r="D24" s="7"/>
      <c r="E24" s="7"/>
      <c r="F24" s="7">
        <v>237</v>
      </c>
      <c r="G24" s="7"/>
      <c r="H24" s="7"/>
      <c r="I24" s="7">
        <v>665.5</v>
      </c>
      <c r="J24" s="7">
        <v>545</v>
      </c>
      <c r="K24" s="7">
        <v>700</v>
      </c>
      <c r="L24" s="7">
        <v>509</v>
      </c>
      <c r="M24" s="7"/>
      <c r="N24" s="7"/>
      <c r="O24" s="7"/>
      <c r="P24" s="7"/>
      <c r="Q24" s="7"/>
      <c r="R24">
        <f aca="true" t="shared" si="1" ref="R24:R40">SUM(C24:Q24)</f>
        <v>2656.5</v>
      </c>
    </row>
    <row r="25" spans="1:18" ht="12.75">
      <c r="A25" s="6" t="s">
        <v>33</v>
      </c>
      <c r="B25" s="7" t="s">
        <v>2</v>
      </c>
      <c r="C25" s="7"/>
      <c r="D25" s="7"/>
      <c r="E25" s="12"/>
      <c r="F25" s="7">
        <v>1234</v>
      </c>
      <c r="G25" s="12"/>
      <c r="H25" s="12"/>
      <c r="I25" s="7">
        <v>5304.6</v>
      </c>
      <c r="J25" s="7">
        <v>5404.3</v>
      </c>
      <c r="K25" s="12">
        <v>1434.3</v>
      </c>
      <c r="L25" s="14">
        <f>2036-156</f>
        <v>1880</v>
      </c>
      <c r="M25" s="7"/>
      <c r="N25" s="7"/>
      <c r="O25" s="7"/>
      <c r="P25" s="7"/>
      <c r="Q25" s="7"/>
      <c r="R25">
        <f t="shared" si="1"/>
        <v>15257.2</v>
      </c>
    </row>
    <row r="26" spans="1:18" ht="12.75">
      <c r="A26" s="6" t="s">
        <v>45</v>
      </c>
      <c r="B26" s="7" t="s">
        <v>2</v>
      </c>
      <c r="C26" s="7"/>
      <c r="D26" s="7"/>
      <c r="E26" s="12"/>
      <c r="F26" s="7">
        <v>1669</v>
      </c>
      <c r="G26" s="14"/>
      <c r="H26" s="7"/>
      <c r="I26" s="7"/>
      <c r="J26" s="7"/>
      <c r="K26" s="7"/>
      <c r="L26" s="7"/>
      <c r="M26" s="7"/>
      <c r="N26" s="7"/>
      <c r="O26" s="7"/>
      <c r="P26" s="7"/>
      <c r="Q26" s="7"/>
      <c r="R26">
        <f t="shared" si="1"/>
        <v>1669</v>
      </c>
    </row>
    <row r="27" spans="1:18" ht="12.75">
      <c r="A27" s="4" t="s">
        <v>34</v>
      </c>
      <c r="B27" s="7" t="s">
        <v>2</v>
      </c>
      <c r="C27" s="7"/>
      <c r="D27" s="7"/>
      <c r="E27" s="7"/>
      <c r="F27" s="7"/>
      <c r="G27" s="7"/>
      <c r="H27" s="7"/>
      <c r="I27" s="7"/>
      <c r="J27" s="7"/>
      <c r="K27" s="7"/>
      <c r="L27" s="7">
        <v>156</v>
      </c>
      <c r="M27" s="7"/>
      <c r="N27" s="7"/>
      <c r="O27" s="7"/>
      <c r="P27" s="7"/>
      <c r="Q27" s="7"/>
      <c r="R27">
        <f t="shared" si="1"/>
        <v>156</v>
      </c>
    </row>
    <row r="28" spans="1:18" ht="12.75">
      <c r="A28" s="4" t="s">
        <v>43</v>
      </c>
      <c r="B28" s="7" t="s">
        <v>2</v>
      </c>
      <c r="C28" s="7"/>
      <c r="D28" s="7"/>
      <c r="E28" s="7">
        <v>61.2</v>
      </c>
      <c r="F28" s="7"/>
      <c r="G28" s="7">
        <v>442.4</v>
      </c>
      <c r="H28" s="7">
        <v>399</v>
      </c>
      <c r="I28" s="7"/>
      <c r="J28" s="7">
        <v>624.1</v>
      </c>
      <c r="K28" s="7">
        <v>39</v>
      </c>
      <c r="L28" s="7">
        <v>361</v>
      </c>
      <c r="M28" s="7"/>
      <c r="N28" s="7"/>
      <c r="O28" s="7"/>
      <c r="P28" s="7"/>
      <c r="Q28" s="7"/>
      <c r="R28">
        <f t="shared" si="1"/>
        <v>1926.6999999999998</v>
      </c>
    </row>
    <row r="29" spans="1:18" ht="12.75">
      <c r="A29" s="4" t="s">
        <v>60</v>
      </c>
      <c r="B29" s="7" t="s">
        <v>2</v>
      </c>
      <c r="C29" s="7"/>
      <c r="D29" s="7"/>
      <c r="E29" s="7"/>
      <c r="F29" s="7"/>
      <c r="G29" s="7">
        <v>6131.9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>
        <f t="shared" si="1"/>
        <v>6131.9</v>
      </c>
    </row>
    <row r="30" spans="1:18" ht="12.75">
      <c r="A30" s="4" t="s">
        <v>75</v>
      </c>
      <c r="B30" s="7" t="s">
        <v>2</v>
      </c>
      <c r="C30" s="7"/>
      <c r="D30" s="7"/>
      <c r="E30" s="7"/>
      <c r="F30" s="7">
        <v>3465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>
        <f t="shared" si="1"/>
        <v>3465</v>
      </c>
    </row>
    <row r="31" spans="1:18" ht="12.75">
      <c r="A31" s="4" t="s">
        <v>35</v>
      </c>
      <c r="B31" s="7" t="s">
        <v>2</v>
      </c>
      <c r="C31" s="7">
        <v>1438</v>
      </c>
      <c r="D31" s="7">
        <v>1199</v>
      </c>
      <c r="E31" s="7">
        <v>957</v>
      </c>
      <c r="F31" s="7">
        <v>7344</v>
      </c>
      <c r="G31" s="7"/>
      <c r="H31" s="14">
        <v>16222</v>
      </c>
      <c r="I31" s="7">
        <v>6584</v>
      </c>
      <c r="J31" s="7">
        <v>1262.5</v>
      </c>
      <c r="K31" s="7">
        <v>5765</v>
      </c>
      <c r="L31" s="7">
        <v>2839.6</v>
      </c>
      <c r="M31" s="7">
        <v>7616.8</v>
      </c>
      <c r="N31" s="7"/>
      <c r="O31" s="7"/>
      <c r="P31" s="7"/>
      <c r="Q31" s="7"/>
      <c r="R31">
        <f t="shared" si="1"/>
        <v>51227.9</v>
      </c>
    </row>
    <row r="32" spans="1:18" ht="12.75">
      <c r="A32" s="4" t="s">
        <v>38</v>
      </c>
      <c r="B32" s="7" t="s">
        <v>2</v>
      </c>
      <c r="C32" s="7"/>
      <c r="D32" s="7"/>
      <c r="E32" s="7"/>
      <c r="F32" s="7"/>
      <c r="G32" s="13"/>
      <c r="H32" s="7"/>
      <c r="I32" s="7">
        <v>1701.87</v>
      </c>
      <c r="J32" s="7"/>
      <c r="K32" s="7">
        <v>1603.6</v>
      </c>
      <c r="L32" s="7">
        <v>83</v>
      </c>
      <c r="M32" s="7">
        <v>5443</v>
      </c>
      <c r="N32" s="7"/>
      <c r="O32" s="7"/>
      <c r="P32" s="7"/>
      <c r="Q32" s="7"/>
      <c r="R32">
        <f t="shared" si="1"/>
        <v>8831.47</v>
      </c>
    </row>
    <row r="33" spans="1:19" ht="12.75">
      <c r="A33" s="6" t="s">
        <v>36</v>
      </c>
      <c r="B33" s="7" t="s">
        <v>2</v>
      </c>
      <c r="C33" s="7">
        <v>15397</v>
      </c>
      <c r="D33" s="7">
        <v>45301</v>
      </c>
      <c r="E33" s="12">
        <v>8923.6</v>
      </c>
      <c r="F33" s="7">
        <v>19358</v>
      </c>
      <c r="G33" s="14">
        <v>9487</v>
      </c>
      <c r="H33" s="14">
        <v>67105</v>
      </c>
      <c r="I33" s="7">
        <v>17119.1</v>
      </c>
      <c r="J33" s="7">
        <v>8089.8</v>
      </c>
      <c r="K33" s="12">
        <v>6874.4</v>
      </c>
      <c r="L33" s="12">
        <v>8890.6</v>
      </c>
      <c r="M33" s="12">
        <v>41590.5</v>
      </c>
      <c r="N33" s="7"/>
      <c r="O33" s="7"/>
      <c r="P33" s="7"/>
      <c r="Q33" s="7"/>
      <c r="R33">
        <f t="shared" si="1"/>
        <v>248136</v>
      </c>
      <c r="S33">
        <f>SUM(C33:R33)</f>
        <v>496272</v>
      </c>
    </row>
    <row r="34" spans="1:19" ht="12.75">
      <c r="A34" s="6" t="s">
        <v>39</v>
      </c>
      <c r="B34" s="7" t="s">
        <v>2</v>
      </c>
      <c r="C34" s="7"/>
      <c r="D34" s="7"/>
      <c r="E34" s="7"/>
      <c r="F34" s="7"/>
      <c r="G34" s="13"/>
      <c r="H34" s="7"/>
      <c r="I34" s="7">
        <v>566.57</v>
      </c>
      <c r="J34" s="13">
        <v>3219.48</v>
      </c>
      <c r="K34" s="13">
        <v>6595.02</v>
      </c>
      <c r="L34" s="7">
        <v>1284.9</v>
      </c>
      <c r="M34" s="7"/>
      <c r="N34" s="7"/>
      <c r="O34" s="7"/>
      <c r="P34" s="7"/>
      <c r="Q34" s="7"/>
      <c r="R34">
        <f t="shared" si="1"/>
        <v>11665.97</v>
      </c>
      <c r="S34">
        <f>SUM(C34:R34)</f>
        <v>23331.94</v>
      </c>
    </row>
    <row r="35" spans="1:18" ht="12.75" customHeight="1">
      <c r="A35" s="11" t="s">
        <v>61</v>
      </c>
      <c r="B35" s="7" t="s">
        <v>2</v>
      </c>
      <c r="C35" s="7"/>
      <c r="D35" s="7"/>
      <c r="E35" s="7"/>
      <c r="F35" s="7"/>
      <c r="G35" s="7"/>
      <c r="H35" s="7"/>
      <c r="I35" s="7"/>
      <c r="J35" s="7"/>
      <c r="K35" s="7">
        <v>74.2</v>
      </c>
      <c r="L35" s="7"/>
      <c r="M35" s="7"/>
      <c r="N35" s="7"/>
      <c r="O35" s="7"/>
      <c r="P35" s="7"/>
      <c r="Q35" s="7"/>
      <c r="R35">
        <f t="shared" si="1"/>
        <v>74.2</v>
      </c>
    </row>
    <row r="36" spans="1:18" ht="12.75">
      <c r="A36" s="11" t="s">
        <v>59</v>
      </c>
      <c r="B36" s="7" t="s">
        <v>2</v>
      </c>
      <c r="C36" s="7"/>
      <c r="D36" s="7"/>
      <c r="E36" s="7">
        <v>746.2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>
        <f t="shared" si="1"/>
        <v>746.2</v>
      </c>
    </row>
    <row r="37" spans="1:18" ht="12.75">
      <c r="A37" s="11" t="s">
        <v>40</v>
      </c>
      <c r="B37" s="7" t="s">
        <v>2</v>
      </c>
      <c r="C37" s="7">
        <v>186</v>
      </c>
      <c r="D37" s="7"/>
      <c r="E37" s="7"/>
      <c r="F37" s="7"/>
      <c r="G37" s="7"/>
      <c r="H37" s="7">
        <v>595</v>
      </c>
      <c r="I37" s="7"/>
      <c r="J37" s="7"/>
      <c r="K37" s="7"/>
      <c r="L37" s="7">
        <v>80</v>
      </c>
      <c r="M37" s="7"/>
      <c r="N37" s="7"/>
      <c r="O37" s="7"/>
      <c r="P37" s="7"/>
      <c r="Q37" s="7"/>
      <c r="R37">
        <f t="shared" si="1"/>
        <v>861</v>
      </c>
    </row>
    <row r="38" spans="1:18" ht="12.75">
      <c r="A38" s="11" t="s">
        <v>41</v>
      </c>
      <c r="B38" s="7" t="s">
        <v>2</v>
      </c>
      <c r="C38" s="7"/>
      <c r="D38" s="7">
        <v>76</v>
      </c>
      <c r="E38" s="7"/>
      <c r="F38" s="7"/>
      <c r="G38" s="7"/>
      <c r="H38" s="7">
        <v>1129</v>
      </c>
      <c r="I38" s="7">
        <v>896</v>
      </c>
      <c r="J38" s="7">
        <v>655</v>
      </c>
      <c r="K38" s="7">
        <v>358</v>
      </c>
      <c r="L38" s="7">
        <v>57</v>
      </c>
      <c r="M38" s="7">
        <v>601</v>
      </c>
      <c r="N38" s="7"/>
      <c r="O38" s="7"/>
      <c r="P38" s="7"/>
      <c r="Q38" s="7"/>
      <c r="R38">
        <f t="shared" si="1"/>
        <v>3772</v>
      </c>
    </row>
    <row r="39" spans="1:18" ht="12.75">
      <c r="A39" s="11" t="s">
        <v>73</v>
      </c>
      <c r="B39" s="7" t="s">
        <v>7</v>
      </c>
      <c r="C39" s="7">
        <v>11</v>
      </c>
      <c r="D39" s="7">
        <v>6</v>
      </c>
      <c r="E39" s="7"/>
      <c r="F39" s="7">
        <v>15</v>
      </c>
      <c r="G39" s="7">
        <v>15</v>
      </c>
      <c r="H39" s="7">
        <v>13</v>
      </c>
      <c r="I39" s="7">
        <v>10</v>
      </c>
      <c r="J39" s="7">
        <v>2</v>
      </c>
      <c r="K39" s="7">
        <v>4</v>
      </c>
      <c r="L39" s="7">
        <v>6</v>
      </c>
      <c r="M39" s="7">
        <v>33</v>
      </c>
      <c r="N39" s="7"/>
      <c r="O39" s="7"/>
      <c r="P39" s="7"/>
      <c r="Q39" s="7"/>
      <c r="R39">
        <f t="shared" si="1"/>
        <v>115</v>
      </c>
    </row>
    <row r="40" spans="1:19" ht="12.75">
      <c r="A40" s="5" t="s">
        <v>44</v>
      </c>
      <c r="B40" s="7" t="s">
        <v>7</v>
      </c>
      <c r="C40" s="7">
        <v>18</v>
      </c>
      <c r="D40" s="7">
        <v>16</v>
      </c>
      <c r="E40" s="7">
        <v>7</v>
      </c>
      <c r="F40" s="7">
        <v>22</v>
      </c>
      <c r="G40" s="7">
        <v>5</v>
      </c>
      <c r="H40" s="7">
        <v>31</v>
      </c>
      <c r="I40" s="7">
        <v>20</v>
      </c>
      <c r="J40" s="7"/>
      <c r="K40" s="7">
        <v>13</v>
      </c>
      <c r="L40" s="7">
        <v>9</v>
      </c>
      <c r="M40" s="7">
        <v>82</v>
      </c>
      <c r="N40" s="7"/>
      <c r="O40" s="7"/>
      <c r="P40" s="7"/>
      <c r="Q40" s="7"/>
      <c r="R40">
        <f t="shared" si="1"/>
        <v>223</v>
      </c>
      <c r="S40">
        <f>SUM(S11:S39)</f>
        <v>1064371.06</v>
      </c>
    </row>
    <row r="42" ht="12.75">
      <c r="A42" s="15"/>
    </row>
  </sheetData>
  <sheetProtection/>
  <printOptions/>
  <pageMargins left="0.3937007874015748" right="0.1968503937007874" top="0.1968503937007874" bottom="0.1968503937007874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Admin</cp:lastModifiedBy>
  <cp:lastPrinted>2023-06-29T10:38:24Z</cp:lastPrinted>
  <dcterms:created xsi:type="dcterms:W3CDTF">2004-10-19T12:32:26Z</dcterms:created>
  <dcterms:modified xsi:type="dcterms:W3CDTF">2023-07-11T06:31:46Z</dcterms:modified>
  <cp:category/>
  <cp:version/>
  <cp:contentType/>
  <cp:contentStatus/>
</cp:coreProperties>
</file>